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orrencia 03 jordão\"/>
    </mc:Choice>
  </mc:AlternateContent>
  <bookViews>
    <workbookView xWindow="0" yWindow="0" windowWidth="28800" windowHeight="12435"/>
  </bookViews>
  <sheets>
    <sheet name="Planilha Orcamentária" sheetId="5" r:id="rId1"/>
    <sheet name="Memória SEINFRA" sheetId="14" r:id="rId2"/>
    <sheet name="Cubação" sheetId="16" r:id="rId3"/>
    <sheet name="Cronograma" sheetId="10" r:id="rId4"/>
  </sheets>
  <externalReferences>
    <externalReference r:id="rId5"/>
  </externalReferences>
  <definedNames>
    <definedName name="___sub1">#REF!</definedName>
    <definedName name="___sub2">#REF!</definedName>
    <definedName name="___sub3">#REF!</definedName>
    <definedName name="_sub1">#REF!</definedName>
    <definedName name="_sub2">#REF!</definedName>
    <definedName name="_sub3">#REF!</definedName>
    <definedName name="a">#REF!</definedName>
    <definedName name="AA" hidden="1">{#N/A,#N/A,FALSE,"ALVENARIA";#N/A,#N/A,FALSE,"BLOCOS";#N/A,#N/A,FALSE,"CINTAS";#N/A,#N/A,FALSE,"CORTINA";#N/A,#N/A,FALSE,"LAJES";#N/A,#N/A,FALSE,"PILARES";#N/A,#N/A,FALSE,"VIGAS"}</definedName>
    <definedName name="AREA">#REF!</definedName>
    <definedName name="_xlnm.Print_Area" localSheetId="3">Cronograma!$A$1:$F$30</definedName>
    <definedName name="_xlnm.Print_Area" localSheetId="1">'Memória SEINFRA'!$A$1:$I$254</definedName>
    <definedName name="_xlnm.Print_Area" localSheetId="0">'Planilha Orcamentária'!$A$1:$I$64</definedName>
    <definedName name="B">#REF!</definedName>
    <definedName name="BDI">#REF!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OLAR">[1]INSUMOS!$G$8</definedName>
    <definedName name="ersdcefgbrnghrbgbrgfbgfwbvbfgvwfv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4">#REF!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leosde">#REF!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NCOMPOSICOES">7</definedName>
    <definedName name="NCOTACOES">15</definedName>
    <definedName name="noo" hidden="1">{#N/A,#N/A,FALSE,"ALVENARIA";#N/A,#N/A,FALSE,"BLOCOS";#N/A,#N/A,FALSE,"CINTAS";#N/A,#N/A,FALSE,"CORTINA";#N/A,#N/A,FALSE,"LAJES";#N/A,#N/A,FALSE,"PILARES";#N/A,#N/A,FALSE,"VIGAS"}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mento" hidden="1">{#N/A,#N/A,FALSE,"ALVENARIA";#N/A,#N/A,FALSE,"BLOCOS";#N/A,#N/A,FALSE,"CINTAS";#N/A,#N/A,FALSE,"CORTINA";#N/A,#N/A,FALSE,"LAJES";#N/A,#N/A,FALSE,"PILARES";#N/A,#N/A,FALSE,"VIGAS"}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edreiro_de_acabamento">[1]INSUMOS!$B$11</definedName>
    <definedName name="PP1.1">#REF!</definedName>
    <definedName name="PP1.10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T.1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_xlnm.Print_Titles" localSheetId="0">'Planilha Orcamentária'!$1:$9</definedName>
    <definedName name="TOT.P">#REF!</definedName>
    <definedName name="TOT1.P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  <definedName name="Z_46B44D95_2370_4419_BD85_88291A251F92_.wvu.PrintArea" localSheetId="3" hidden="1">Cronograma!$A$1:$F$30</definedName>
    <definedName name="Z_46B44D95_2370_4419_BD85_88291A251F92_.wvu.PrintArea" localSheetId="0" hidden="1">'Planilha Orcamentária'!$A$1:$I$64</definedName>
    <definedName name="Z_46B44D95_2370_4419_BD85_88291A251F92_.wvu.PrintTitles" localSheetId="0" hidden="1">'Planilha Orcamentária'!$1:$9</definedName>
  </definedNames>
  <calcPr calcId="152511"/>
  <customWorkbookViews>
    <customWorkbookView name="Observações" guid="{46B44D95-2370-4419-BD85-88291A251F92}" maximized="1" xWindow="-8" yWindow="-8" windowWidth="1382" windowHeight="74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  <c r="C18" i="14" l="1"/>
  <c r="B18" i="14"/>
  <c r="A18" i="14"/>
  <c r="D142" i="14" l="1"/>
  <c r="F43" i="16" l="1"/>
  <c r="C28" i="14" s="1"/>
  <c r="E43" i="16"/>
  <c r="D38" i="14" s="1"/>
  <c r="D85" i="14"/>
  <c r="F216" i="14"/>
  <c r="E197" i="14"/>
  <c r="E198" i="14"/>
  <c r="G236" i="14" l="1"/>
  <c r="G237" i="14"/>
  <c r="G235" i="14"/>
  <c r="G234" i="14"/>
  <c r="A193" i="14"/>
  <c r="G228" i="14"/>
  <c r="G225" i="14"/>
  <c r="G226" i="14"/>
  <c r="G227" i="14"/>
  <c r="G224" i="14"/>
  <c r="F217" i="14"/>
  <c r="F218" i="14"/>
  <c r="E206" i="14"/>
  <c r="F44" i="5" s="1"/>
  <c r="E199" i="14"/>
  <c r="E200" i="14"/>
  <c r="A239" i="14"/>
  <c r="A230" i="14"/>
  <c r="A220" i="14"/>
  <c r="A212" i="14"/>
  <c r="C211" i="14"/>
  <c r="A211" i="14"/>
  <c r="D169" i="14"/>
  <c r="D170" i="14"/>
  <c r="D171" i="14"/>
  <c r="D168" i="14"/>
  <c r="C164" i="14"/>
  <c r="B164" i="14"/>
  <c r="A164" i="14"/>
  <c r="C174" i="14"/>
  <c r="B174" i="14"/>
  <c r="A174" i="14"/>
  <c r="F197" i="14" l="1"/>
  <c r="G216" i="14"/>
  <c r="F47" i="5" s="1"/>
  <c r="H224" i="14"/>
  <c r="F48" i="5" s="1"/>
  <c r="H234" i="14"/>
  <c r="F49" i="5" s="1"/>
  <c r="H40" i="5"/>
  <c r="H41" i="5"/>
  <c r="D159" i="14"/>
  <c r="D160" i="14"/>
  <c r="D161" i="14"/>
  <c r="D158" i="14"/>
  <c r="F149" i="14"/>
  <c r="G149" i="14" s="1"/>
  <c r="D188" i="14" s="1"/>
  <c r="F150" i="14"/>
  <c r="E160" i="14" s="1"/>
  <c r="E170" i="14" s="1"/>
  <c r="F151" i="14"/>
  <c r="E161" i="14" s="1"/>
  <c r="E171" i="14" s="1"/>
  <c r="F148" i="14"/>
  <c r="G148" i="14" s="1"/>
  <c r="F37" i="5"/>
  <c r="B139" i="14"/>
  <c r="B149" i="14" s="1"/>
  <c r="B159" i="14" s="1"/>
  <c r="B169" i="14" s="1"/>
  <c r="B179" i="14" s="1"/>
  <c r="B188" i="14" s="1"/>
  <c r="B140" i="14"/>
  <c r="B150" i="14" s="1"/>
  <c r="B160" i="14" s="1"/>
  <c r="B170" i="14" s="1"/>
  <c r="B180" i="14" s="1"/>
  <c r="B189" i="14" s="1"/>
  <c r="B141" i="14"/>
  <c r="B151" i="14" s="1"/>
  <c r="B161" i="14" s="1"/>
  <c r="B171" i="14" s="1"/>
  <c r="B181" i="14" s="1"/>
  <c r="B190" i="14" s="1"/>
  <c r="B138" i="14"/>
  <c r="B148" i="14" s="1"/>
  <c r="B158" i="14" s="1"/>
  <c r="B168" i="14" s="1"/>
  <c r="B178" i="14" s="1"/>
  <c r="B187" i="14" s="1"/>
  <c r="F129" i="14"/>
  <c r="F130" i="14"/>
  <c r="F131" i="14"/>
  <c r="B34" i="14"/>
  <c r="D187" i="14" l="1"/>
  <c r="G150" i="14"/>
  <c r="D189" i="14" s="1"/>
  <c r="E158" i="14"/>
  <c r="E168" i="14" s="1"/>
  <c r="G151" i="14"/>
  <c r="D190" i="14" s="1"/>
  <c r="E159" i="14"/>
  <c r="E169" i="14" s="1"/>
  <c r="D179" i="14" s="1"/>
  <c r="F170" i="14"/>
  <c r="D180" i="14"/>
  <c r="F171" i="14"/>
  <c r="D181" i="14"/>
  <c r="G161" i="14"/>
  <c r="G160" i="14"/>
  <c r="F128" i="14"/>
  <c r="C202" i="14"/>
  <c r="B202" i="14"/>
  <c r="A202" i="14"/>
  <c r="C193" i="14"/>
  <c r="B193" i="14"/>
  <c r="C184" i="14"/>
  <c r="B184" i="14"/>
  <c r="A184" i="14"/>
  <c r="C154" i="14"/>
  <c r="B154" i="14"/>
  <c r="C134" i="14"/>
  <c r="B134" i="14"/>
  <c r="C144" i="14"/>
  <c r="B144" i="14"/>
  <c r="A154" i="14"/>
  <c r="A134" i="14"/>
  <c r="A144" i="14"/>
  <c r="H38" i="5"/>
  <c r="H42" i="5"/>
  <c r="H39" i="5"/>
  <c r="H43" i="5"/>
  <c r="C124" i="14"/>
  <c r="B124" i="14"/>
  <c r="A124" i="14"/>
  <c r="C118" i="14"/>
  <c r="B118" i="14"/>
  <c r="A118" i="14"/>
  <c r="H36" i="5"/>
  <c r="H37" i="5"/>
  <c r="H44" i="5"/>
  <c r="G152" i="14" l="1"/>
  <c r="F38" i="5" s="1"/>
  <c r="I38" i="5" s="1"/>
  <c r="G159" i="14"/>
  <c r="I43" i="5"/>
  <c r="F169" i="14"/>
  <c r="G158" i="14"/>
  <c r="D178" i="14"/>
  <c r="F168" i="14"/>
  <c r="F180" i="14"/>
  <c r="E189" i="14" s="1"/>
  <c r="F189" i="14"/>
  <c r="F181" i="14"/>
  <c r="E190" i="14" s="1"/>
  <c r="F190" i="14"/>
  <c r="F179" i="14"/>
  <c r="E188" i="14" s="1"/>
  <c r="F188" i="14"/>
  <c r="F132" i="14"/>
  <c r="F36" i="5" s="1"/>
  <c r="I36" i="5" s="1"/>
  <c r="I37" i="5"/>
  <c r="I44" i="5"/>
  <c r="H35" i="5"/>
  <c r="G162" i="14" l="1"/>
  <c r="F39" i="5" s="1"/>
  <c r="I39" i="5" s="1"/>
  <c r="F172" i="14"/>
  <c r="F40" i="5" s="1"/>
  <c r="I40" i="5" s="1"/>
  <c r="F187" i="14"/>
  <c r="F178" i="14"/>
  <c r="E187" i="14" s="1"/>
  <c r="G188" i="14"/>
  <c r="G190" i="14"/>
  <c r="G189" i="14"/>
  <c r="B15" i="10"/>
  <c r="C239" i="14"/>
  <c r="B239" i="14"/>
  <c r="H50" i="5"/>
  <c r="C230" i="14"/>
  <c r="B230" i="14"/>
  <c r="B220" i="14"/>
  <c r="C220" i="14"/>
  <c r="C212" i="14"/>
  <c r="B212" i="14"/>
  <c r="B13" i="10"/>
  <c r="A13" i="10"/>
  <c r="H49" i="5"/>
  <c r="H34" i="5"/>
  <c r="H17" i="5"/>
  <c r="C32" i="14" l="1"/>
  <c r="F182" i="14"/>
  <c r="F41" i="5" s="1"/>
  <c r="I41" i="5" s="1"/>
  <c r="G187" i="14"/>
  <c r="G191" i="14" s="1"/>
  <c r="F42" i="5" s="1"/>
  <c r="I42" i="5" s="1"/>
  <c r="I49" i="5"/>
  <c r="H48" i="5"/>
  <c r="H47" i="5"/>
  <c r="H46" i="5"/>
  <c r="C44" i="14"/>
  <c r="C50" i="14" s="1"/>
  <c r="B44" i="14"/>
  <c r="B40" i="14"/>
  <c r="A40" i="14"/>
  <c r="C40" i="14"/>
  <c r="H18" i="5"/>
  <c r="A34" i="14"/>
  <c r="C34" i="14"/>
  <c r="F16" i="5" l="1"/>
  <c r="E38" i="14"/>
  <c r="F38" i="14" s="1"/>
  <c r="F17" i="5" s="1"/>
  <c r="I17" i="5" s="1"/>
  <c r="F15" i="5"/>
  <c r="I48" i="5"/>
  <c r="I47" i="5"/>
  <c r="F11" i="5"/>
  <c r="E97" i="14"/>
  <c r="A81" i="14"/>
  <c r="B81" i="14"/>
  <c r="C81" i="14"/>
  <c r="A87" i="14"/>
  <c r="B87" i="14"/>
  <c r="C87" i="14"/>
  <c r="A93" i="14"/>
  <c r="B93" i="14"/>
  <c r="C93" i="14"/>
  <c r="A99" i="14"/>
  <c r="B99" i="14"/>
  <c r="C99" i="14"/>
  <c r="A105" i="14"/>
  <c r="B105" i="14"/>
  <c r="C105" i="14"/>
  <c r="A111" i="14"/>
  <c r="B111" i="14"/>
  <c r="C111" i="14"/>
  <c r="A58" i="14"/>
  <c r="C58" i="14"/>
  <c r="C56" i="14"/>
  <c r="C66" i="14" s="1"/>
  <c r="C72" i="14" s="1"/>
  <c r="C78" i="14" s="1"/>
  <c r="C85" i="14" s="1"/>
  <c r="C91" i="14" s="1"/>
  <c r="C97" i="14" s="1"/>
  <c r="C103" i="14" s="1"/>
  <c r="C109" i="14" s="1"/>
  <c r="C115" i="14" s="1"/>
  <c r="C122" i="14" s="1"/>
  <c r="B56" i="14"/>
  <c r="B66" i="14" s="1"/>
  <c r="B72" i="14" s="1"/>
  <c r="B78" i="14" s="1"/>
  <c r="B85" i="14" s="1"/>
  <c r="B91" i="14" s="1"/>
  <c r="B97" i="14" s="1"/>
  <c r="B103" i="14" s="1"/>
  <c r="B109" i="14" s="1"/>
  <c r="B115" i="14" s="1"/>
  <c r="B122" i="14" s="1"/>
  <c r="H24" i="5"/>
  <c r="A74" i="14"/>
  <c r="F50" i="14"/>
  <c r="B30" i="14"/>
  <c r="C30" i="14"/>
  <c r="B46" i="14"/>
  <c r="C46" i="14"/>
  <c r="A62" i="14"/>
  <c r="B62" i="14"/>
  <c r="C62" i="14"/>
  <c r="A52" i="14"/>
  <c r="B52" i="14"/>
  <c r="C52" i="14"/>
  <c r="B74" i="14"/>
  <c r="C74" i="14"/>
  <c r="A68" i="14"/>
  <c r="B68" i="14"/>
  <c r="C68" i="14"/>
  <c r="A80" i="14"/>
  <c r="C80" i="14"/>
  <c r="B26" i="14"/>
  <c r="C26" i="14"/>
  <c r="B13" i="14"/>
  <c r="C13" i="14"/>
  <c r="A10" i="14"/>
  <c r="A9" i="14"/>
  <c r="A8" i="14"/>
  <c r="D56" i="14" l="1"/>
  <c r="F56" i="14" s="1"/>
  <c r="D44" i="14"/>
  <c r="D72" i="14"/>
  <c r="F72" i="14" s="1"/>
  <c r="F23" i="5" s="1"/>
  <c r="F19" i="5"/>
  <c r="F44" i="14" l="1"/>
  <c r="F18" i="5" s="1"/>
  <c r="I18" i="5" s="1"/>
  <c r="C60" i="14"/>
  <c r="D66" i="14" s="1"/>
  <c r="F66" i="14" s="1"/>
  <c r="F22" i="5" s="1"/>
  <c r="F20" i="5"/>
  <c r="F21" i="5" s="1"/>
  <c r="D97" i="14"/>
  <c r="F85" i="14"/>
  <c r="D78" i="14"/>
  <c r="F78" i="14" s="1"/>
  <c r="F24" i="5" s="1"/>
  <c r="I24" i="5" s="1"/>
  <c r="A30" i="14"/>
  <c r="A46" i="14"/>
  <c r="H20" i="5"/>
  <c r="H22" i="5"/>
  <c r="H23" i="5"/>
  <c r="H19" i="5"/>
  <c r="F97" i="14" l="1"/>
  <c r="F29" i="5" s="1"/>
  <c r="D122" i="14"/>
  <c r="I23" i="5"/>
  <c r="F27" i="5"/>
  <c r="D91" i="14"/>
  <c r="G91" i="14" s="1"/>
  <c r="F28" i="5" s="1"/>
  <c r="I19" i="5"/>
  <c r="I20" i="5"/>
  <c r="D103" i="14" l="1"/>
  <c r="G103" i="14" s="1"/>
  <c r="F30" i="5" s="1"/>
  <c r="D109" i="14"/>
  <c r="F109" i="14" s="1"/>
  <c r="D115" i="14" s="1"/>
  <c r="F115" i="14" s="1"/>
  <c r="F32" i="5" s="1"/>
  <c r="D243" i="14"/>
  <c r="E243" i="14"/>
  <c r="F243" i="14" s="1"/>
  <c r="E122" i="14"/>
  <c r="F122" i="14" s="1"/>
  <c r="F35" i="5" s="1"/>
  <c r="I35" i="5" s="1"/>
  <c r="I34" i="5" s="1"/>
  <c r="I22" i="5"/>
  <c r="D14" i="10" l="1"/>
  <c r="F31" i="5"/>
  <c r="G243" i="14"/>
  <c r="F50" i="5" s="1"/>
  <c r="I50" i="5" s="1"/>
  <c r="I46" i="5" s="1"/>
  <c r="H11" i="5"/>
  <c r="H29" i="5"/>
  <c r="H30" i="5"/>
  <c r="I30" i="5" s="1"/>
  <c r="H28" i="5"/>
  <c r="I28" i="5" s="1"/>
  <c r="F14" i="10" l="1"/>
  <c r="E14" i="10"/>
  <c r="D16" i="10"/>
  <c r="F16" i="10" s="1"/>
  <c r="I29" i="5" l="1"/>
  <c r="H16" i="5"/>
  <c r="I16" i="5" s="1"/>
  <c r="H32" i="5" l="1"/>
  <c r="I32" i="5" s="1"/>
  <c r="H31" i="5" l="1"/>
  <c r="I31" i="5" s="1"/>
  <c r="H27" i="5"/>
  <c r="I27" i="5" s="1"/>
  <c r="H15" i="5"/>
  <c r="I15" i="5" s="1"/>
  <c r="I13" i="5" s="1"/>
  <c r="I26" i="5" l="1"/>
  <c r="D12" i="10" s="1"/>
  <c r="E12" i="10" s="1"/>
  <c r="A4" i="10"/>
  <c r="A26" i="14"/>
  <c r="A13" i="14"/>
  <c r="B11" i="10"/>
  <c r="A11" i="10"/>
  <c r="H26" i="5"/>
  <c r="F12" i="10" l="1"/>
  <c r="F18" i="10" s="1"/>
  <c r="B7" i="10"/>
  <c r="C12" i="14"/>
  <c r="A9" i="10"/>
  <c r="A17" i="14"/>
  <c r="A7" i="10"/>
  <c r="A12" i="14"/>
  <c r="B9" i="10"/>
  <c r="C17" i="14"/>
  <c r="D10" i="10" l="1"/>
  <c r="H4" i="5"/>
  <c r="A3" i="10"/>
  <c r="A5" i="10"/>
  <c r="H10" i="5" l="1"/>
  <c r="H13" i="5"/>
  <c r="I11" i="5"/>
  <c r="I10" i="5" l="1"/>
  <c r="I52" i="5" s="1"/>
  <c r="D8" i="10" l="1"/>
  <c r="D18" i="10" s="1"/>
  <c r="F8" i="10" l="1"/>
  <c r="D13" i="10"/>
  <c r="D11" i="10"/>
  <c r="D15" i="10"/>
  <c r="E8" i="10"/>
  <c r="D7" i="10"/>
  <c r="D9" i="10"/>
  <c r="D3" i="10"/>
  <c r="D17" i="10" l="1"/>
  <c r="E10" i="10"/>
  <c r="E18" i="10" s="1"/>
  <c r="E17" i="10" s="1"/>
  <c r="F10" i="10"/>
  <c r="F17" i="10" l="1"/>
</calcChain>
</file>

<file path=xl/sharedStrings.xml><?xml version="1.0" encoding="utf-8"?>
<sst xmlns="http://schemas.openxmlformats.org/spreadsheetml/2006/main" count="598" uniqueCount="278">
  <si>
    <t>ITEM</t>
  </si>
  <si>
    <t>QUANTIDADE</t>
  </si>
  <si>
    <t>UNIDADE</t>
  </si>
  <si>
    <t>DIRETA</t>
  </si>
  <si>
    <t>INDIRETA</t>
  </si>
  <si>
    <t>PREÇO TOTAL</t>
  </si>
  <si>
    <t xml:space="preserve">FORMA DE EXECUÇÃO: </t>
  </si>
  <si>
    <t>M2</t>
  </si>
  <si>
    <t>1.1</t>
  </si>
  <si>
    <t>2.1</t>
  </si>
  <si>
    <t>2.2</t>
  </si>
  <si>
    <t>2.3</t>
  </si>
  <si>
    <t>M3</t>
  </si>
  <si>
    <t>SERVIÇOS PRELIMINARES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</si>
  <si>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</si>
  <si>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</si>
  <si>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</si>
  <si>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</si>
  <si>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</si>
  <si>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</si>
  <si>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Físico %</t>
  </si>
  <si>
    <t>Financeiro</t>
  </si>
  <si>
    <t>TOTAL</t>
  </si>
  <si>
    <t>(    )</t>
  </si>
  <si>
    <t>DATA:</t>
  </si>
  <si>
    <t>VALOR DO CONVÊNIO:</t>
  </si>
  <si>
    <t>RO-41081</t>
  </si>
  <si>
    <t>REGULARIZAÇÃO DO SUB-LEITO (PROCTOR NORMAL)</t>
  </si>
  <si>
    <t>% ISS MUNICIPAL:</t>
  </si>
  <si>
    <t>CÓDIGO</t>
  </si>
  <si>
    <t>DESCRIÇÃO</t>
  </si>
  <si>
    <t>PLANILHA ORÇAMENTÁRIA DE CUSTOS</t>
  </si>
  <si>
    <t>PREÇO UNITÁRIO S/ BDI</t>
  </si>
  <si>
    <t>PREÇO UNITÁRIO C/ BDI</t>
  </si>
  <si>
    <t>BDI:</t>
  </si>
  <si>
    <t>01/01.</t>
  </si>
  <si>
    <t>( X )</t>
  </si>
  <si>
    <t>VALOR TOTAL DA OBRA</t>
  </si>
  <si>
    <t>RO-44461</t>
  </si>
  <si>
    <t>BASE, COM MISTURA NA PISTA, DE BICA CORRIDA MELHORADA COM 2% DE CIMENTO, COMPACTADA NA ENERGIA DO PROCTOR MODIFICADO (EXECUÇÃO, INCLUINDO FORNECIMENTO E TRANSPORTE DO CIMENTO, FORNECIMENTO DA BICA CORRIDA, ESPALHAMENTO, UMIDECIMENTO, HOMOGENEIZAÇÃO E COMPACTAÇÃO DA MISTURA; EXCLUI O TRANSPORTE DA BICA CORRIDA)</t>
  </si>
  <si>
    <t>COMPOSIÇÃO/DEMONSTRATIVO DE BDI - EM ANEXO</t>
  </si>
  <si>
    <t>ITENS</t>
  </si>
  <si>
    <t>PREFEITURA MUNICIPAL DE MARTINS SOARES</t>
  </si>
  <si>
    <t>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</t>
  </si>
  <si>
    <t>ED-28427</t>
  </si>
  <si>
    <t xml:space="preserve">FOLHA Nº: </t>
  </si>
  <si>
    <t>UND</t>
  </si>
  <si>
    <t>RO-51229</t>
  </si>
  <si>
    <t>RO-51228</t>
  </si>
  <si>
    <t>TxKM</t>
  </si>
  <si>
    <t>3.1</t>
  </si>
  <si>
    <t>3.2</t>
  </si>
  <si>
    <t>3.3</t>
  </si>
  <si>
    <t>3.4</t>
  </si>
  <si>
    <t>3.5</t>
  </si>
  <si>
    <t>3.6</t>
  </si>
  <si>
    <t>IMPRIMAÇÃO (EXECUÇÃO E FORNECIMENTO DO MATERIAL BETUMINOSO, EXCLUSIVE TRANSPORTE DO MATERIAL BETUMINOSO)</t>
  </si>
  <si>
    <t>PINTURA DE LIGAÇÃO (EXECUÇÃO E FORNECIMENTO DO MATERIAL BETUMINOSO, EXCLUSIVE TRANSPORTE DE MATERIAL BETUMINOSO)</t>
  </si>
  <si>
    <t>2.4</t>
  </si>
  <si>
    <t>Camila Késia Pecegueiro</t>
  </si>
  <si>
    <t>Engenheira Civil</t>
  </si>
  <si>
    <t>Fernando Almeida de Andrade</t>
  </si>
  <si>
    <t>Prefeito Municipal</t>
  </si>
  <si>
    <t>2.5</t>
  </si>
  <si>
    <t>M3xKM</t>
  </si>
  <si>
    <t>M³xKM</t>
  </si>
  <si>
    <t>COMPACTAÇÃO DE ATERROS A 100% DO PROCTOR NORMAL (INCLUI ESPALHAMENTO)</t>
  </si>
  <si>
    <t>TRANSPORTE DE MATERIAL DE JAZIDA PARA CONSERVAÇÃO. DISTÂNCIA MÉDIA DE TRANSPORTE &lt;= 10,00 KM</t>
  </si>
  <si>
    <t>RO-41337</t>
  </si>
  <si>
    <t>2.6</t>
  </si>
  <si>
    <t>2.7</t>
  </si>
  <si>
    <t>TRANSPORTE DE MATERIAL DE JAZIDA PARA CONSERVAÇÃO. DISTÂNCIA MÉDIA DE TRANSPORTE DE 25,10 A 30,00 KM</t>
  </si>
  <si>
    <r>
      <rPr>
        <b/>
        <sz val="12"/>
        <rFont val="Arial"/>
        <family val="2"/>
      </rPr>
      <t>OBRA:</t>
    </r>
    <r>
      <rPr>
        <sz val="12"/>
        <rFont val="Arial"/>
        <family val="2"/>
      </rPr>
      <t xml:space="preserve"> PAVIMENTAÇÃO ASFÁLTICA EM CBUQ</t>
    </r>
  </si>
  <si>
    <t>PREVISÃO DE EXECUÇÃO DAS OBRAS: 2 MESES</t>
  </si>
  <si>
    <t>ESTADO DE MINAS GERAIS</t>
  </si>
  <si>
    <t>MEMÓRIA DE CÁLCULO</t>
  </si>
  <si>
    <t>De acordo com o padrão SEINFRA</t>
  </si>
  <si>
    <t>COMPRIMENTO</t>
  </si>
  <si>
    <t>LARGURA</t>
  </si>
  <si>
    <t>ÁREA</t>
  </si>
  <si>
    <t>(m)</t>
  </si>
  <si>
    <t>(m²)</t>
  </si>
  <si>
    <t>VOLUME</t>
  </si>
  <si>
    <t>(m³)</t>
  </si>
  <si>
    <t>Volume</t>
  </si>
  <si>
    <t>m³</t>
  </si>
  <si>
    <t>De acordo com planila de cubação</t>
  </si>
  <si>
    <t>E00</t>
  </si>
  <si>
    <t xml:space="preserve">ESTACA </t>
  </si>
  <si>
    <t>INÍCIO</t>
  </si>
  <si>
    <t>FINAL</t>
  </si>
  <si>
    <t>Quantidade</t>
  </si>
  <si>
    <t>unidade</t>
  </si>
  <si>
    <t>A CARGO DO MUNICIPIO</t>
  </si>
  <si>
    <t>2.8</t>
  </si>
  <si>
    <t>2.9</t>
  </si>
  <si>
    <t>ESPESSURA</t>
  </si>
  <si>
    <t>Mesmo volume da sub-base</t>
  </si>
  <si>
    <t>DMT</t>
  </si>
  <si>
    <t>(Km)</t>
  </si>
  <si>
    <t>TRANSPORTE</t>
  </si>
  <si>
    <t>(m³xKm)</t>
  </si>
  <si>
    <t>(TxKm)</t>
  </si>
  <si>
    <t>CONSUMO</t>
  </si>
  <si>
    <t>(T/m²)</t>
  </si>
  <si>
    <t>ED-7623</t>
  </si>
  <si>
    <t>EXECUÇÃO E APLICAÇÃO DE CONCRETO BETUMINOSO USINADO A QUENTE (CBUQ), MASSA COMERCIAL, INCLUINDO FORNECIMENTO E TRANSPORTE DOS AGREGADOS E MATERIAL BETUMINOSO, EXCLUSIVE TRANSPORTE DA MASSA ASFÁLTICA ATÉ A PISTA</t>
  </si>
  <si>
    <t>Secretaria de Estado de Infraestrutura, Mobilidade e Parcerias</t>
  </si>
  <si>
    <t>Subsecretaria de Obras e Infraestrutura</t>
  </si>
  <si>
    <t xml:space="preserve">Superintendência de Apoio Técnico e Cooperação
</t>
  </si>
  <si>
    <t xml:space="preserve">Diretoria de Projetos e Custos
</t>
  </si>
  <si>
    <t>Seção</t>
  </si>
  <si>
    <t>Corte (m²)</t>
  </si>
  <si>
    <t>Aterro (m²)</t>
  </si>
  <si>
    <t>Distância (m)</t>
  </si>
  <si>
    <t>Vol. Corte (m³)</t>
  </si>
  <si>
    <t>Vol. Aterro (m³)</t>
  </si>
  <si>
    <t>E0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</si>
  <si>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</si>
  <si>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</si>
  <si>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</si>
  <si>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</si>
  <si>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</si>
  <si>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</si>
  <si>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</si>
  <si>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</si>
  <si>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</si>
  <si>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</si>
  <si>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</si>
  <si>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</si>
  <si>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</si>
  <si>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</si>
  <si>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</si>
  <si>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</si>
  <si>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</si>
  <si>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</si>
  <si>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</si>
  <si>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</si>
  <si>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</si>
  <si>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</si>
  <si>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</si>
  <si>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</si>
  <si>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</si>
  <si>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</si>
  <si>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</si>
  <si>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</si>
  <si>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</si>
  <si>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</si>
  <si>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</si>
  <si>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</si>
  <si>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</si>
  <si>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</si>
  <si>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</si>
  <si>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</si>
  <si>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</si>
  <si>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</si>
  <si>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</si>
  <si>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</si>
  <si>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ATERRO</t>
  </si>
  <si>
    <t>CORTE</t>
  </si>
  <si>
    <t>SOLO</t>
  </si>
  <si>
    <t>2.10</t>
  </si>
  <si>
    <t>RO-41376</t>
  </si>
  <si>
    <t>RO-14037</t>
  </si>
  <si>
    <t>FONTE</t>
  </si>
  <si>
    <t>SEINFRA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</si>
  <si>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</si>
  <si>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</si>
  <si>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</si>
  <si>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</si>
  <si>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</si>
  <si>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</si>
  <si>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</si>
  <si>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</si>
  <si>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</si>
  <si>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ED-29232</t>
  </si>
  <si>
    <t>TRANSPORTE DE MATERIAL DE QUALQUER NATUREZA EM CAMINHÃO, DISTÂNCIA MAIOR QUE 5KM E MENOR OU IGUAL A 10KM, DENTRO DO PERÍMETRO URBANO, EXCLUSIVE CARGA, INCLUSIVE DESCARGA</t>
  </si>
  <si>
    <t>5.1</t>
  </si>
  <si>
    <t>5.2</t>
  </si>
  <si>
    <t>5.3</t>
  </si>
  <si>
    <t>DRENAGEM</t>
  </si>
  <si>
    <t>PAVIMENTAÇÃO</t>
  </si>
  <si>
    <r>
      <rPr>
        <b/>
        <sz val="12"/>
        <rFont val="Arial"/>
        <family val="2"/>
      </rPr>
      <t>LOCAL:</t>
    </r>
    <r>
      <rPr>
        <sz val="12"/>
        <rFont val="Arial"/>
        <family val="2"/>
      </rPr>
      <t xml:space="preserve"> ZONA RURAL, ESTRADA RURAL CÓRREGO JORDÃO</t>
    </r>
  </si>
  <si>
    <t>ESCAVAÇÃO, CARGA E TRANSPORTE DE MATERIAL DE 1ª CATEGORIA - EXECUTADO COM ESCAVADEIRA DE 1,40 M³ E CAMINHÃO BASCULANTE DE 12 M³ E COM CAMINHO DE SERVIÇO EM LEITO NATURAL - DMT DE 50 A 200 M</t>
  </si>
  <si>
    <t>RO-42878</t>
  </si>
  <si>
    <t>RO-42881</t>
  </si>
  <si>
    <t>RO-42882</t>
  </si>
  <si>
    <t>PLACA DE AÇO CARBONO COM PELÍCULA REFLETIVA GRAU DIAMANTE TIPO X DA ABNT - PLACA CIRCULAR (EXECUÇÃO, INCLUINDO FORNCIMENTO E TRANSPORTE DE TODOS MATERIAIS, INCLUSIVE POSTE DE SUSTENTAÇÃO)</t>
  </si>
  <si>
    <t>PLACA DE AÇO CARBONO COM PELÍCULA REFLETIVA GRAU DIAMANTE TIPO X DA ABNT - PLACA QUADRADA (EXECUÇÃO, INCLUINDO FORNCIMENTO E TRANSPORTE DE TODOS MATERIAIS, INCLUSIVE POSTE DE SUSTENTAÇÃO)</t>
  </si>
  <si>
    <t>PLACA DE AÇO CARBONO COM PELÍCULA REFLETIVA GRAU DIAMANTE TIPO X DA ABNT - PLACA RETÂNGULAR (EXECUÇÃO, INCLUINDO FORNCIMENTO E TRANSPORTE DE TODOS MATERIAIS, INCLUSIVE POSTE DE SUSTENTAÇÃO)</t>
  </si>
  <si>
    <t>4.0</t>
  </si>
  <si>
    <t>DIÂMETRO</t>
  </si>
  <si>
    <t>(unidade)</t>
  </si>
  <si>
    <t>LINHA DE RESINA ACRÍLICA DE 0,6MM DE ESPESSURA E LARGURA = 0,10M (EXECUÇÃO, INCLUINDO PRÉMARCAÇÃO, FORNECIMENTO E TRANSPORTE DE TODOS OS MATERIAIS)</t>
  </si>
  <si>
    <t>RO-41237</t>
  </si>
  <si>
    <t>M</t>
  </si>
  <si>
    <t>COMPRIMENTO EIXO</t>
  </si>
  <si>
    <t>COMPRIMENTO BORDO DIREITO</t>
  </si>
  <si>
    <t>COMPRIMENTO BORDO ESQUERDO</t>
  </si>
  <si>
    <t>RO-00046</t>
  </si>
  <si>
    <t>RO-00215</t>
  </si>
  <si>
    <t>TUBO DE CONCRETO ARMADO, CLASSE PA1, DIÂMETRO 600MM, INCLUSIVE FORNECIMENTO, ASSENTAMENTO E REJUNTAMENTO, EXCLUSIVE ESCAVAÇÃO</t>
  </si>
  <si>
    <t>4.10</t>
  </si>
  <si>
    <t>COMPRIMENTO LADO DIREITO</t>
  </si>
  <si>
    <t>COMPRIMENTO LADO ESQUERDO</t>
  </si>
  <si>
    <t>(und)</t>
  </si>
  <si>
    <t>ED-48682</t>
  </si>
  <si>
    <t>RO-40649</t>
  </si>
  <si>
    <t>CAIXA COLETORA DE SARJETA - CCS 01 - COM GRELHA DE CONCRETO - TCC 01 - AREIA E BRITA COMERCIAIS</t>
  </si>
  <si>
    <t>SICRO</t>
  </si>
  <si>
    <t>DISSIPADOR DE ENERGIA - DED 01 - AREIA E BRITA COMERCIAIS</t>
  </si>
  <si>
    <t>ED-51112</t>
  </si>
  <si>
    <t>ESCAVAÇÃO MECÂNICA DE VALAS COM PROFUNDIDADE MAIOR QUE 1,5M E MENOR OU IGUAL 3,0M, INCLUSIVE DESCARGA LATERAL, EXCLUSIVE CARGA, TRANSPORTE E DESCARGA</t>
  </si>
  <si>
    <t>M³</t>
  </si>
  <si>
    <t>REATERRO MANUAL DE VALA, INCLUSIVE ESPALHAMENTO E COMPACTAÇÃO MECANIZADA COM PLACA VIBRATÓRIA</t>
  </si>
  <si>
    <t>ED-51121</t>
  </si>
  <si>
    <t xml:space="preserve">COMPRIMENTO DO TUBO  </t>
  </si>
  <si>
    <r>
      <rPr>
        <b/>
        <sz val="12"/>
        <rFont val="Arial"/>
        <family val="2"/>
      </rPr>
      <t xml:space="preserve">REGIÃO/MÊS DE REFERÊNCIA: </t>
    </r>
    <r>
      <rPr>
        <sz val="12"/>
        <rFont val="Arial"/>
        <family val="2"/>
      </rPr>
      <t>TABELA SEINFRA - REGIÃO LESTE - JANEIRO/2024 - SEM DESONERAÇÃO; TABELA SEINFRA - REGIÃO LESTE - OUTUBRO/2023 - SEM DESONERAÇÃO; TABELA SICRO JANEIRO/2024 - SEM DESONERAÇÃO</t>
    </r>
  </si>
  <si>
    <t>5.4</t>
  </si>
  <si>
    <t>SINALIZAÇÃO VERTICAL E HORIZONTAL</t>
  </si>
  <si>
    <t>RO-40192</t>
  </si>
  <si>
    <t>RO-00001</t>
  </si>
  <si>
    <t>RO-42280</t>
  </si>
  <si>
    <t>RO-41341</t>
  </si>
  <si>
    <t>SARJETA DE CONCRETO EM CORTE TIPO DR.SCC-x/y. LARGURA = 60 cm TIPO 50/10 (EXECUÇÃO, INCLUINDO ESCAVAÇÃO, FORNECIMENTO E TRANSPORTE DE TODOS OS MATERIAIS)</t>
  </si>
  <si>
    <t>TOTAL:</t>
  </si>
  <si>
    <t>ED-29712</t>
  </si>
  <si>
    <t>M²</t>
  </si>
  <si>
    <t>ESCORAMENTO DE VALA CONTÍNUO, COM PRANCHAS VERTICAIS, LONGARINAS E ESTRONCAS DE MADEIRA, REAPROVEITAMENTO (3X), EXCLUSIVE ESCAVAÇÃO</t>
  </si>
  <si>
    <t>ALTURA DA VALA</t>
  </si>
  <si>
    <t>RO-41634</t>
  </si>
  <si>
    <t>ED-51094</t>
  </si>
  <si>
    <t>APILOAMENTO MECANIZADO EM FUNDO DE VALA COM PLACA VIBRATÓRIA, EXCLUSIVE ESCAVAÇÃO</t>
  </si>
  <si>
    <t>LADO DIREITO</t>
  </si>
  <si>
    <t>LADO ESQUERDO</t>
  </si>
  <si>
    <t>(und</t>
  </si>
  <si>
    <t>INDICE DE CONSUMO</t>
  </si>
  <si>
    <t>(m³/m)</t>
  </si>
  <si>
    <t>ESCAVAÇÃO</t>
  </si>
  <si>
    <t>BERÇO</t>
  </si>
  <si>
    <t xml:space="preserve">VOLUME DO TUBO  </t>
  </si>
  <si>
    <t>REATERRO</t>
  </si>
  <si>
    <t>ED-48599</t>
  </si>
  <si>
    <t>DESCIDA D´ÁGUA TIPO CALHA DN 600, EXCLUSIVE BOTA FORA</t>
  </si>
  <si>
    <t>E03</t>
  </si>
  <si>
    <t>R-19</t>
  </si>
  <si>
    <t>COMPRIMENTO TOTAL</t>
  </si>
  <si>
    <t>E04</t>
  </si>
  <si>
    <t>R-7</t>
  </si>
  <si>
    <t>ÁREA TOTAL</t>
  </si>
  <si>
    <t>A-6</t>
  </si>
  <si>
    <t>LADO A</t>
  </si>
  <si>
    <t>LADO B</t>
  </si>
  <si>
    <t>A-3b</t>
  </si>
  <si>
    <t>E06</t>
  </si>
  <si>
    <t>A-3a</t>
  </si>
  <si>
    <t>A-2a</t>
  </si>
  <si>
    <t>E01</t>
  </si>
  <si>
    <t>COMPLEMENTO A-6</t>
  </si>
  <si>
    <t>ADVERTÊNCIA</t>
  </si>
  <si>
    <t xml:space="preserve">PLACA INDICATIVA </t>
  </si>
  <si>
    <t>ORIENTAÇÃO DESTINO</t>
  </si>
  <si>
    <t>AQUISIÇÃO DE MATERIAL PARA SUB-BASE - SAIBRO</t>
  </si>
  <si>
    <t>2.11</t>
  </si>
  <si>
    <t>LARGURA DA VALA</t>
  </si>
  <si>
    <t>ALTURA DO ATERRO</t>
  </si>
  <si>
    <t>AFERIÇÃO DE ÁREA</t>
  </si>
  <si>
    <t>FOLHA Nº: 01/01</t>
  </si>
  <si>
    <t>DATA: 10/06/2024</t>
  </si>
  <si>
    <t>CREA/MG Nº: 240.195/D</t>
  </si>
  <si>
    <t>___________________________________________________________________________________</t>
  </si>
  <si>
    <t>TERRAPLANAGEM</t>
  </si>
  <si>
    <t>CONCRETO CICLÓPICO DE CIMENTO PORTLAND COM 30% PEDRA DE MÃO, Fck=13,5 Mpa (EXECUÇÃO INCLUINDO O FORNECIMENTO E TRANSPORTE DOS AGREGADOS)</t>
  </si>
  <si>
    <t>TRANSPORTE DE CONCRETO BETUMINOSO USINADO A QUENTE. DISTÂNCIA MÉDIA DE TRANSPORTE DE 40,10 A 50,0 KM (VOLUME COMPACTADO)</t>
  </si>
  <si>
    <t>TRANSPORTE DE MATERIAL DE QUALQUER NATUREZA. DISTÂNCIA MÉDIA DE TRANSPORTE &gt;=50,10 KM</t>
  </si>
  <si>
    <t>SUB-BASE, SEM MISTURA, COMPACTADA NA ENERGIA DE PROCTOR INTERMODIFICADO (EXECUÇÃO, INCLUINDO ESCAVAÇÃO, CARGA, DESCARGA, ESPALHAMENTO, UMEDICIMENTO E COMPACTAÇÃO DO MATERIAL; EXCLUI AQUISIÇÃO E TRANSPORTE DO MATERIAL)</t>
  </si>
  <si>
    <t>ESCAVAÇÃO E CARGA COM TRATOR E CARREGADEIRA (MATERILA DE 1ª CATEGORIA)</t>
  </si>
  <si>
    <t>DESMATAMENTO, LIMPEZA DE ÁREA E ESTOCAGEM DO MATERIAL DE LIMPEZA COM ÁRVORES DE DIÂMETRO ATÉ 0,15M (EXCLUI CARGA E TRANSPORTE PARA BOTA-FORA)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</si>
</sst>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[$€-2]* #,##0.00_);_([$€-2]* \(#,##0.00\);_([$€-2]* &quot;-&quot;??_)"/>
    <numFmt numFmtId="167" formatCode="#,#00"/>
    <numFmt numFmtId="168" formatCode="_(&quot;R$ &quot;* #,##0.00_);_(&quot;R$ &quot;* \(#,##0.00\);_(&quot;R$ &quot;* &quot;-&quot;??_);_(@_)"/>
    <numFmt numFmtId="169" formatCode="&quot;R$&quot;\ #,##0_);[Red]\(&quot;R$&quot;\ #,##0\)"/>
    <numFmt numFmtId="170" formatCode="&quot;R$&quot;\ #,##0.00_);\(&quot;R$&quot;\ #,##0.00\)"/>
    <numFmt numFmtId="171" formatCode="%#,#00"/>
    <numFmt numFmtId="172" formatCode="#.##000"/>
    <numFmt numFmtId="173" formatCode="#,"/>
    <numFmt numFmtId="174" formatCode="&quot;R$&quot;#,##0.00"/>
    <numFmt numFmtId="175" formatCode="&quot;R$&quot;\ #,##0.00"/>
    <numFmt numFmtId="176" formatCode="#,##0.0000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11"/>
      <color indexed="8"/>
      <name val="Calibri"/>
      <family val="2"/>
    </font>
    <font>
      <sz val="10"/>
      <color rgb="FF000000"/>
      <name val="Arial1"/>
    </font>
    <font>
      <sz val="11"/>
      <color indexed="17"/>
      <name val="Calibri"/>
      <family val="2"/>
    </font>
    <font>
      <b/>
      <sz val="12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‚l‚r ‚oƒSƒVƒbƒN"/>
      <family val="3"/>
      <charset val="128"/>
    </font>
    <font>
      <b/>
      <sz val="11"/>
      <name val="Helv"/>
    </font>
    <font>
      <sz val="11"/>
      <color indexed="60"/>
      <name val="Calibri"/>
      <family val="2"/>
    </font>
    <font>
      <sz val="11"/>
      <name val="‚l‚r ‚o–¾’©"/>
      <family val="1"/>
      <charset val="128"/>
    </font>
    <font>
      <sz val="1"/>
      <color indexed="18"/>
      <name val="Courier"/>
      <family val="3"/>
    </font>
    <font>
      <sz val="10"/>
      <color indexed="8"/>
      <name val="Times New Roman"/>
      <family val="2"/>
    </font>
    <font>
      <b/>
      <sz val="9"/>
      <name val="Times New Roman"/>
      <family val="1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 Nova"/>
      <family val="2"/>
    </font>
    <font>
      <sz val="9"/>
      <name val="Arial Nova"/>
      <family val="2"/>
    </font>
    <font>
      <sz val="8"/>
      <name val="Arial Nova"/>
      <family val="2"/>
    </font>
    <font>
      <sz val="12"/>
      <name val="Arial Nova"/>
      <family val="2"/>
    </font>
    <font>
      <b/>
      <sz val="12"/>
      <name val="Arial Nova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 Nova"/>
      <family val="2"/>
    </font>
    <font>
      <sz val="12"/>
      <color rgb="FFFF0000"/>
      <name val="Arial Nova"/>
      <family val="2"/>
    </font>
    <font>
      <b/>
      <sz val="12"/>
      <color rgb="FFFF0000"/>
      <name val="Arial Nova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62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16" applyNumberFormat="0" applyAlignment="0" applyProtection="0"/>
    <xf numFmtId="0" fontId="8" fillId="0" borderId="0">
      <protection locked="0"/>
    </xf>
    <xf numFmtId="166" fontId="5" fillId="0" borderId="0" applyFont="0" applyFill="0" applyBorder="0" applyAlignment="0" applyProtection="0"/>
    <xf numFmtId="0" fontId="9" fillId="0" borderId="0"/>
    <xf numFmtId="0" fontId="9" fillId="0" borderId="0"/>
    <xf numFmtId="165" fontId="10" fillId="0" borderId="0" applyBorder="0" applyProtection="0"/>
    <xf numFmtId="167" fontId="8" fillId="0" borderId="0">
      <protection locked="0"/>
    </xf>
    <xf numFmtId="0" fontId="11" fillId="8" borderId="0" applyNumberFormat="0" applyBorder="0" applyAlignment="0" applyProtection="0"/>
    <xf numFmtId="0" fontId="12" fillId="0" borderId="0">
      <alignment horizontal="left"/>
    </xf>
    <xf numFmtId="0" fontId="13" fillId="9" borderId="17" applyNumberFormat="0" applyAlignment="0" applyProtection="0"/>
    <xf numFmtId="0" fontId="14" fillId="0" borderId="18" applyNumberFormat="0" applyFill="0" applyAlignment="0" applyProtection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16" fillId="0" borderId="7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7" fillId="10" borderId="0" applyNumberFormat="0" applyBorder="0" applyAlignment="0" applyProtection="0"/>
    <xf numFmtId="0" fontId="5" fillId="0" borderId="0"/>
    <xf numFmtId="0" fontId="5" fillId="0" borderId="0"/>
    <xf numFmtId="0" fontId="2" fillId="0" borderId="0"/>
    <xf numFmtId="0" fontId="5" fillId="11" borderId="19" applyNumberFormat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1" fontId="8" fillId="0" borderId="0">
      <protection locked="0"/>
    </xf>
    <xf numFmtId="172" fontId="8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3" fontId="19" fillId="0" borderId="0">
      <protection locked="0"/>
    </xf>
    <xf numFmtId="165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21" fillId="4" borderId="4">
      <alignment wrapText="1"/>
    </xf>
    <xf numFmtId="0" fontId="21" fillId="4" borderId="4">
      <alignment wrapText="1"/>
    </xf>
    <xf numFmtId="0" fontId="22" fillId="0" borderId="20" applyNumberFormat="0" applyFill="0" applyAlignment="0" applyProtection="0"/>
    <xf numFmtId="173" fontId="23" fillId="0" borderId="0">
      <protection locked="0"/>
    </xf>
    <xf numFmtId="173" fontId="23" fillId="0" borderId="0">
      <protection locked="0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250">
    <xf numFmtId="0" fontId="0" fillId="0" borderId="0" xfId="0"/>
    <xf numFmtId="0" fontId="26" fillId="0" borderId="0" xfId="0" applyFont="1"/>
    <xf numFmtId="4" fontId="26" fillId="0" borderId="0" xfId="0" applyNumberFormat="1" applyFont="1"/>
    <xf numFmtId="0" fontId="27" fillId="0" borderId="0" xfId="0" applyFont="1"/>
    <xf numFmtId="0" fontId="26" fillId="12" borderId="0" xfId="3" applyFont="1" applyFill="1"/>
    <xf numFmtId="0" fontId="26" fillId="12" borderId="0" xfId="3" applyFont="1" applyFill="1" applyAlignment="1">
      <alignment vertical="center"/>
    </xf>
    <xf numFmtId="0" fontId="26" fillId="12" borderId="0" xfId="3" applyFont="1" applyFill="1" applyAlignment="1">
      <alignment wrapText="1"/>
    </xf>
    <xf numFmtId="0" fontId="27" fillId="12" borderId="0" xfId="3" applyFont="1" applyFill="1"/>
    <xf numFmtId="0" fontId="28" fillId="0" borderId="0" xfId="0" applyFont="1"/>
    <xf numFmtId="4" fontId="27" fillId="0" borderId="0" xfId="0" applyNumberFormat="1" applyFont="1"/>
    <xf numFmtId="9" fontId="26" fillId="0" borderId="0" xfId="1" applyFont="1"/>
    <xf numFmtId="0" fontId="32" fillId="0" borderId="4" xfId="0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10" fontId="32" fillId="13" borderId="4" xfId="0" applyNumberFormat="1" applyFont="1" applyFill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49" fontId="32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left" vertical="center" wrapText="1"/>
    </xf>
    <xf numFmtId="2" fontId="33" fillId="3" borderId="1" xfId="2" applyNumberFormat="1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center" wrapText="1"/>
    </xf>
    <xf numFmtId="174" fontId="32" fillId="3" borderId="6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4" xfId="0" applyFont="1" applyBorder="1" applyAlignment="1">
      <alignment vertical="center" wrapText="1"/>
    </xf>
    <xf numFmtId="174" fontId="33" fillId="0" borderId="4" xfId="0" applyNumberFormat="1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" fontId="32" fillId="0" borderId="0" xfId="0" applyNumberFormat="1" applyFont="1" applyAlignment="1">
      <alignment horizontal="center" vertical="center" wrapText="1"/>
    </xf>
    <xf numFmtId="4" fontId="32" fillId="0" borderId="10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0" xfId="0" applyFont="1" applyBorder="1" applyAlignment="1">
      <alignment vertical="center"/>
    </xf>
    <xf numFmtId="0" fontId="33" fillId="0" borderId="0" xfId="0" applyFont="1"/>
    <xf numFmtId="0" fontId="33" fillId="0" borderId="11" xfId="0" applyFont="1" applyBorder="1"/>
    <xf numFmtId="0" fontId="33" fillId="0" borderId="0" xfId="0" applyFont="1" applyAlignment="1">
      <alignment horizontal="center"/>
    </xf>
    <xf numFmtId="4" fontId="33" fillId="0" borderId="0" xfId="0" applyNumberFormat="1" applyFont="1"/>
    <xf numFmtId="0" fontId="33" fillId="0" borderId="10" xfId="0" applyFont="1" applyBorder="1"/>
    <xf numFmtId="0" fontId="33" fillId="0" borderId="14" xfId="0" applyFont="1" applyBorder="1"/>
    <xf numFmtId="0" fontId="33" fillId="0" borderId="9" xfId="0" applyFont="1" applyBorder="1"/>
    <xf numFmtId="4" fontId="33" fillId="0" borderId="9" xfId="0" applyNumberFormat="1" applyFont="1" applyBorder="1"/>
    <xf numFmtId="0" fontId="33" fillId="0" borderId="15" xfId="0" applyFont="1" applyBorder="1"/>
    <xf numFmtId="0" fontId="30" fillId="0" borderId="8" xfId="0" applyFont="1" applyBorder="1" applyAlignment="1">
      <alignment vertical="center" wrapText="1"/>
    </xf>
    <xf numFmtId="0" fontId="30" fillId="12" borderId="8" xfId="3" applyFont="1" applyFill="1" applyBorder="1" applyAlignment="1">
      <alignment horizontal="right" vertical="center"/>
    </xf>
    <xf numFmtId="0" fontId="29" fillId="12" borderId="5" xfId="3" applyFont="1" applyFill="1" applyBorder="1" applyAlignment="1">
      <alignment vertical="center"/>
    </xf>
    <xf numFmtId="0" fontId="29" fillId="12" borderId="6" xfId="3" applyFont="1" applyFill="1" applyBorder="1" applyAlignment="1">
      <alignment vertical="center"/>
    </xf>
    <xf numFmtId="0" fontId="30" fillId="12" borderId="4" xfId="3" applyFont="1" applyFill="1" applyBorder="1" applyAlignment="1">
      <alignment horizontal="center" vertical="center"/>
    </xf>
    <xf numFmtId="0" fontId="30" fillId="12" borderId="4" xfId="3" applyFont="1" applyFill="1" applyBorder="1" applyAlignment="1">
      <alignment horizontal="center" vertical="center" wrapText="1"/>
    </xf>
    <xf numFmtId="49" fontId="30" fillId="12" borderId="4" xfId="3" applyNumberFormat="1" applyFont="1" applyFill="1" applyBorder="1" applyAlignment="1">
      <alignment horizontal="center" vertical="center" wrapText="1"/>
    </xf>
    <xf numFmtId="10" fontId="36" fillId="2" borderId="4" xfId="3" applyNumberFormat="1" applyFont="1" applyFill="1" applyBorder="1" applyAlignment="1">
      <alignment horizontal="center" vertical="center" wrapText="1"/>
    </xf>
    <xf numFmtId="49" fontId="29" fillId="12" borderId="4" xfId="3" applyNumberFormat="1" applyFont="1" applyFill="1" applyBorder="1" applyAlignment="1">
      <alignment horizontal="center" vertical="center" wrapText="1"/>
    </xf>
    <xf numFmtId="174" fontId="35" fillId="12" borderId="4" xfId="64" applyNumberFormat="1" applyFont="1" applyFill="1" applyBorder="1" applyAlignment="1">
      <alignment horizontal="center" vertical="center" wrapText="1"/>
    </xf>
    <xf numFmtId="0" fontId="30" fillId="12" borderId="11" xfId="3" applyFont="1" applyFill="1" applyBorder="1" applyAlignment="1">
      <alignment wrapText="1"/>
    </xf>
    <xf numFmtId="0" fontId="30" fillId="12" borderId="0" xfId="3" applyFont="1" applyFill="1" applyAlignment="1">
      <alignment wrapText="1"/>
    </xf>
    <xf numFmtId="0" fontId="29" fillId="0" borderId="9" xfId="3" applyFont="1" applyBorder="1" applyAlignment="1">
      <alignment vertical="center"/>
    </xf>
    <xf numFmtId="0" fontId="29" fillId="12" borderId="0" xfId="3" applyFont="1" applyFill="1" applyAlignment="1">
      <alignment wrapText="1"/>
    </xf>
    <xf numFmtId="0" fontId="29" fillId="12" borderId="0" xfId="3" applyFont="1" applyFill="1"/>
    <xf numFmtId="0" fontId="29" fillId="12" borderId="11" xfId="3" applyFont="1" applyFill="1" applyBorder="1"/>
    <xf numFmtId="0" fontId="30" fillId="12" borderId="11" xfId="3" applyFont="1" applyFill="1" applyBorder="1"/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30" fillId="12" borderId="0" xfId="3" applyFont="1" applyFill="1" applyAlignment="1">
      <alignment horizontal="right"/>
    </xf>
    <xf numFmtId="0" fontId="29" fillId="12" borderId="0" xfId="3" applyFont="1" applyFill="1" applyAlignment="1">
      <alignment horizontal="center" vertical="center"/>
    </xf>
    <xf numFmtId="0" fontId="29" fillId="12" borderId="14" xfId="3" applyFont="1" applyFill="1" applyBorder="1"/>
    <xf numFmtId="0" fontId="29" fillId="12" borderId="9" xfId="3" applyFont="1" applyFill="1" applyBorder="1"/>
    <xf numFmtId="0" fontId="29" fillId="12" borderId="9" xfId="3" applyFont="1" applyFill="1" applyBorder="1" applyAlignment="1">
      <alignment wrapText="1"/>
    </xf>
    <xf numFmtId="14" fontId="30" fillId="12" borderId="8" xfId="3" applyNumberFormat="1" applyFont="1" applyFill="1" applyBorder="1" applyAlignment="1">
      <alignment horizontal="center" vertical="center"/>
    </xf>
    <xf numFmtId="10" fontId="30" fillId="12" borderId="4" xfId="3" applyNumberFormat="1" applyFont="1" applyFill="1" applyBorder="1" applyAlignment="1">
      <alignment horizontal="center" vertical="center" wrapText="1"/>
    </xf>
    <xf numFmtId="174" fontId="29" fillId="12" borderId="4" xfId="64" applyNumberFormat="1" applyFont="1" applyFill="1" applyBorder="1" applyAlignment="1">
      <alignment horizontal="center" vertical="center" wrapText="1"/>
    </xf>
    <xf numFmtId="174" fontId="30" fillId="12" borderId="4" xfId="3" applyNumberFormat="1" applyFont="1" applyFill="1" applyBorder="1" applyAlignment="1">
      <alignment horizontal="center" vertical="center" wrapText="1"/>
    </xf>
    <xf numFmtId="10" fontId="30" fillId="2" borderId="4" xfId="3" applyNumberFormat="1" applyFont="1" applyFill="1" applyBorder="1" applyAlignment="1">
      <alignment horizontal="center" vertical="center" wrapText="1"/>
    </xf>
    <xf numFmtId="175" fontId="26" fillId="12" borderId="0" xfId="3" applyNumberFormat="1" applyFont="1" applyFill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center" readingOrder="1"/>
    </xf>
    <xf numFmtId="0" fontId="3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/>
    <xf numFmtId="0" fontId="39" fillId="0" borderId="0" xfId="0" applyFont="1" applyAlignment="1">
      <alignment vertical="center" readingOrder="1"/>
    </xf>
    <xf numFmtId="0" fontId="40" fillId="0" borderId="0" xfId="0" applyFont="1" applyAlignment="1">
      <alignment vertical="center"/>
    </xf>
    <xf numFmtId="0" fontId="40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40" fillId="0" borderId="4" xfId="0" applyFont="1" applyBorder="1" applyAlignment="1">
      <alignment horizontal="center" vertical="center" wrapText="1"/>
    </xf>
    <xf numFmtId="4" fontId="37" fillId="0" borderId="4" xfId="0" applyNumberFormat="1" applyFont="1" applyBorder="1" applyAlignment="1">
      <alignment horizontal="center" vertical="center" wrapText="1"/>
    </xf>
    <xf numFmtId="4" fontId="40" fillId="0" borderId="4" xfId="0" applyNumberFormat="1" applyFont="1" applyBorder="1" applyAlignment="1">
      <alignment horizontal="center" vertical="center" wrapText="1"/>
    </xf>
    <xf numFmtId="4" fontId="37" fillId="0" borderId="0" xfId="0" applyNumberFormat="1" applyFont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 wrapText="1"/>
    </xf>
    <xf numFmtId="176" fontId="37" fillId="0" borderId="4" xfId="0" applyNumberFormat="1" applyFont="1" applyBorder="1" applyAlignment="1">
      <alignment horizontal="center" vertical="center" wrapText="1"/>
    </xf>
    <xf numFmtId="0" fontId="33" fillId="16" borderId="28" xfId="0" applyFont="1" applyFill="1" applyBorder="1" applyAlignment="1">
      <alignment horizontal="center" vertical="center" wrapText="1"/>
    </xf>
    <xf numFmtId="0" fontId="32" fillId="15" borderId="26" xfId="0" applyFont="1" applyFill="1" applyBorder="1" applyAlignment="1">
      <alignment horizontal="center" vertical="center" wrapText="1"/>
    </xf>
    <xf numFmtId="0" fontId="32" fillId="15" borderId="27" xfId="0" applyFont="1" applyFill="1" applyBorder="1" applyAlignment="1">
      <alignment horizontal="center" vertical="center" wrapText="1"/>
    </xf>
    <xf numFmtId="4" fontId="33" fillId="16" borderId="29" xfId="0" applyNumberFormat="1" applyFont="1" applyFill="1" applyBorder="1" applyAlignment="1">
      <alignment horizontal="center" vertical="center" wrapText="1"/>
    </xf>
    <xf numFmtId="4" fontId="32" fillId="16" borderId="29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4" fontId="33" fillId="0" borderId="4" xfId="64" applyFont="1" applyFill="1" applyBorder="1" applyAlignment="1">
      <alignment vertical="center"/>
    </xf>
    <xf numFmtId="164" fontId="33" fillId="0" borderId="4" xfId="64" applyFont="1" applyFill="1" applyBorder="1" applyAlignment="1">
      <alignment horizontal="center" vertical="center"/>
    </xf>
    <xf numFmtId="164" fontId="33" fillId="0" borderId="0" xfId="64" applyFont="1" applyFill="1" applyAlignment="1">
      <alignment vertical="center"/>
    </xf>
    <xf numFmtId="9" fontId="30" fillId="2" borderId="4" xfId="1" applyFont="1" applyFill="1" applyBorder="1" applyAlignment="1">
      <alignment horizontal="center" vertical="center" wrapText="1"/>
    </xf>
    <xf numFmtId="2" fontId="40" fillId="0" borderId="0" xfId="0" applyNumberFormat="1" applyFont="1" applyAlignment="1">
      <alignment horizontal="center" vertical="center"/>
    </xf>
    <xf numFmtId="49" fontId="37" fillId="0" borderId="4" xfId="0" applyNumberFormat="1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4" fontId="40" fillId="0" borderId="0" xfId="0" applyNumberFormat="1" applyFont="1" applyAlignment="1">
      <alignment horizontal="left" vertical="center" wrapText="1"/>
    </xf>
    <xf numFmtId="0" fontId="40" fillId="0" borderId="5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10" fontId="26" fillId="12" borderId="0" xfId="3" applyNumberFormat="1" applyFont="1" applyFill="1" applyAlignment="1">
      <alignment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174" fontId="32" fillId="0" borderId="6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wrapText="1"/>
    </xf>
    <xf numFmtId="0" fontId="33" fillId="0" borderId="6" xfId="0" applyFont="1" applyBorder="1" applyAlignment="1">
      <alignment horizontal="center" vertical="center"/>
    </xf>
    <xf numFmtId="0" fontId="33" fillId="0" borderId="4" xfId="0" applyFont="1" applyBorder="1" applyAlignment="1">
      <alignment horizontal="justify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3" fillId="0" borderId="1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4" fontId="32" fillId="0" borderId="4" xfId="0" applyNumberFormat="1" applyFont="1" applyBorder="1" applyAlignment="1">
      <alignment horizontal="center" vertical="center" wrapText="1"/>
    </xf>
    <xf numFmtId="10" fontId="32" fillId="0" borderId="4" xfId="1" applyNumberFormat="1" applyFont="1" applyFill="1" applyBorder="1" applyAlignment="1">
      <alignment horizontal="center" vertical="center"/>
    </xf>
    <xf numFmtId="10" fontId="30" fillId="12" borderId="4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2" fillId="0" borderId="4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0" fillId="0" borderId="8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3" fillId="0" borderId="4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3" fillId="13" borderId="5" xfId="0" applyFont="1" applyFill="1" applyBorder="1" applyAlignment="1">
      <alignment horizontal="left" vertical="center" wrapText="1"/>
    </xf>
    <xf numFmtId="0" fontId="33" fillId="13" borderId="1" xfId="0" applyFont="1" applyFill="1" applyBorder="1" applyAlignment="1">
      <alignment horizontal="left" vertical="center" wrapText="1"/>
    </xf>
    <xf numFmtId="0" fontId="33" fillId="13" borderId="6" xfId="0" applyFont="1" applyFill="1" applyBorder="1" applyAlignment="1">
      <alignment horizontal="left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/>
    </xf>
    <xf numFmtId="14" fontId="32" fillId="0" borderId="6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2" fillId="0" borderId="6" xfId="0" applyNumberFormat="1" applyFont="1" applyBorder="1" applyAlignment="1">
      <alignment horizontal="center" vertical="center"/>
    </xf>
    <xf numFmtId="4" fontId="33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4" fontId="33" fillId="0" borderId="5" xfId="64" applyFont="1" applyFill="1" applyBorder="1" applyAlignment="1">
      <alignment horizontal="center" vertical="center"/>
    </xf>
    <xf numFmtId="164" fontId="33" fillId="0" borderId="1" xfId="64" applyFont="1" applyFill="1" applyBorder="1" applyAlignment="1">
      <alignment horizontal="center" vertical="center"/>
    </xf>
    <xf numFmtId="164" fontId="33" fillId="0" borderId="6" xfId="64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0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4" fontId="40" fillId="0" borderId="4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4" fontId="40" fillId="0" borderId="3" xfId="0" applyNumberFormat="1" applyFont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center" vertical="center" wrapText="1"/>
    </xf>
    <xf numFmtId="4" fontId="40" fillId="0" borderId="11" xfId="0" applyNumberFormat="1" applyFont="1" applyBorder="1" applyAlignment="1">
      <alignment horizontal="center" vertical="center" wrapText="1"/>
    </xf>
    <xf numFmtId="4" fontId="40" fillId="0" borderId="10" xfId="0" applyNumberFormat="1" applyFont="1" applyBorder="1" applyAlignment="1">
      <alignment horizontal="center" vertical="center" wrapText="1"/>
    </xf>
    <xf numFmtId="4" fontId="40" fillId="0" borderId="14" xfId="0" applyNumberFormat="1" applyFont="1" applyBorder="1" applyAlignment="1">
      <alignment horizontal="center" vertical="center" wrapText="1"/>
    </xf>
    <xf numFmtId="4" fontId="40" fillId="0" borderId="15" xfId="0" applyNumberFormat="1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1" fillId="14" borderId="22" xfId="0" applyFont="1" applyFill="1" applyBorder="1" applyAlignment="1">
      <alignment horizontal="center" vertical="center"/>
    </xf>
    <xf numFmtId="0" fontId="41" fillId="14" borderId="23" xfId="0" applyFont="1" applyFill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5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4" fontId="40" fillId="0" borderId="13" xfId="0" applyNumberFormat="1" applyFont="1" applyBorder="1" applyAlignment="1">
      <alignment horizontal="center" vertical="center" wrapText="1"/>
    </xf>
    <xf numFmtId="4" fontId="40" fillId="0" borderId="21" xfId="0" applyNumberFormat="1" applyFont="1" applyBorder="1" applyAlignment="1">
      <alignment horizontal="center" vertical="center" wrapText="1"/>
    </xf>
    <xf numFmtId="4" fontId="40" fillId="0" borderId="12" xfId="0" applyNumberFormat="1" applyFont="1" applyBorder="1" applyAlignment="1">
      <alignment horizontal="center" vertical="center" wrapText="1"/>
    </xf>
    <xf numFmtId="4" fontId="40" fillId="0" borderId="5" xfId="0" applyNumberFormat="1" applyFont="1" applyBorder="1" applyAlignment="1">
      <alignment horizontal="right" vertical="center" wrapText="1"/>
    </xf>
    <xf numFmtId="4" fontId="40" fillId="0" borderId="6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0" fillId="0" borderId="32" xfId="0" applyFont="1" applyBorder="1" applyAlignment="1">
      <alignment horizontal="left" vertical="center"/>
    </xf>
    <xf numFmtId="0" fontId="40" fillId="0" borderId="33" xfId="0" applyFont="1" applyBorder="1" applyAlignment="1">
      <alignment horizontal="left" vertical="center"/>
    </xf>
    <xf numFmtId="0" fontId="40" fillId="13" borderId="34" xfId="0" applyFont="1" applyFill="1" applyBorder="1" applyAlignment="1">
      <alignment horizontal="left" vertical="center" wrapText="1"/>
    </xf>
    <xf numFmtId="0" fontId="40" fillId="13" borderId="1" xfId="0" applyFont="1" applyFill="1" applyBorder="1" applyAlignment="1">
      <alignment horizontal="left" vertical="center" wrapText="1"/>
    </xf>
    <xf numFmtId="0" fontId="40" fillId="0" borderId="35" xfId="0" applyFont="1" applyBorder="1" applyAlignment="1">
      <alignment horizontal="left" vertical="center"/>
    </xf>
    <xf numFmtId="0" fontId="40" fillId="0" borderId="36" xfId="0" applyFont="1" applyBorder="1" applyAlignment="1">
      <alignment horizontal="left" vertical="center"/>
    </xf>
    <xf numFmtId="0" fontId="40" fillId="0" borderId="25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13" borderId="5" xfId="0" applyFont="1" applyFill="1" applyBorder="1" applyAlignment="1">
      <alignment horizontal="center" vertical="center" wrapText="1"/>
    </xf>
    <xf numFmtId="0" fontId="40" fillId="13" borderId="1" xfId="0" applyFont="1" applyFill="1" applyBorder="1" applyAlignment="1">
      <alignment horizontal="center" vertical="center" wrapText="1"/>
    </xf>
    <xf numFmtId="0" fontId="40" fillId="13" borderId="38" xfId="0" applyFont="1" applyFill="1" applyBorder="1" applyAlignment="1">
      <alignment horizontal="center" vertical="center" wrapText="1"/>
    </xf>
    <xf numFmtId="0" fontId="32" fillId="16" borderId="30" xfId="0" applyFont="1" applyFill="1" applyBorder="1" applyAlignment="1">
      <alignment horizontal="right" vertical="center" wrapText="1"/>
    </xf>
    <xf numFmtId="0" fontId="32" fillId="16" borderId="31" xfId="0" applyFont="1" applyFill="1" applyBorder="1" applyAlignment="1">
      <alignment horizontal="right" vertical="center" wrapText="1"/>
    </xf>
    <xf numFmtId="0" fontId="32" fillId="16" borderId="27" xfId="0" applyFont="1" applyFill="1" applyBorder="1" applyAlignment="1">
      <alignment horizontal="right" vertical="center" wrapText="1"/>
    </xf>
    <xf numFmtId="0" fontId="30" fillId="12" borderId="3" xfId="3" applyFont="1" applyFill="1" applyBorder="1" applyAlignment="1">
      <alignment horizontal="center" vertical="center" wrapText="1"/>
    </xf>
    <xf numFmtId="0" fontId="30" fillId="12" borderId="8" xfId="3" applyFont="1" applyFill="1" applyBorder="1" applyAlignment="1">
      <alignment horizontal="center" vertical="center" wrapText="1"/>
    </xf>
    <xf numFmtId="0" fontId="30" fillId="12" borderId="14" xfId="3" applyFont="1" applyFill="1" applyBorder="1" applyAlignment="1">
      <alignment horizontal="center" vertical="center" wrapText="1"/>
    </xf>
    <xf numFmtId="0" fontId="30" fillId="12" borderId="9" xfId="3" applyFont="1" applyFill="1" applyBorder="1" applyAlignment="1">
      <alignment horizontal="center" vertical="center" wrapText="1"/>
    </xf>
    <xf numFmtId="174" fontId="30" fillId="12" borderId="13" xfId="3" applyNumberFormat="1" applyFont="1" applyFill="1" applyBorder="1" applyAlignment="1">
      <alignment horizontal="center" vertical="center" wrapText="1"/>
    </xf>
    <xf numFmtId="0" fontId="30" fillId="12" borderId="21" xfId="3" applyFont="1" applyFill="1" applyBorder="1" applyAlignment="1">
      <alignment horizontal="center" vertical="center" wrapText="1"/>
    </xf>
    <xf numFmtId="0" fontId="30" fillId="12" borderId="12" xfId="3" applyFont="1" applyFill="1" applyBorder="1" applyAlignment="1">
      <alignment horizontal="center" vertical="center" wrapText="1"/>
    </xf>
    <xf numFmtId="0" fontId="30" fillId="12" borderId="4" xfId="3" applyFont="1" applyFill="1" applyBorder="1" applyAlignment="1">
      <alignment horizontal="center" vertical="center" wrapText="1"/>
    </xf>
    <xf numFmtId="0" fontId="30" fillId="12" borderId="13" xfId="3" applyFont="1" applyFill="1" applyBorder="1" applyAlignment="1">
      <alignment horizontal="left" vertical="center" wrapText="1"/>
    </xf>
    <xf numFmtId="0" fontId="30" fillId="12" borderId="12" xfId="3" applyFont="1" applyFill="1" applyBorder="1" applyAlignment="1">
      <alignment horizontal="left" vertical="center" wrapText="1"/>
    </xf>
    <xf numFmtId="0" fontId="34" fillId="12" borderId="5" xfId="3" applyFont="1" applyFill="1" applyBorder="1" applyAlignment="1">
      <alignment horizontal="center" vertical="center"/>
    </xf>
    <xf numFmtId="0" fontId="34" fillId="12" borderId="1" xfId="3" applyFont="1" applyFill="1" applyBorder="1" applyAlignment="1">
      <alignment horizontal="center" vertical="center"/>
    </xf>
    <xf numFmtId="0" fontId="30" fillId="12" borderId="4" xfId="3" applyFont="1" applyFill="1" applyBorder="1" applyAlignment="1">
      <alignment vertical="center" wrapText="1"/>
    </xf>
    <xf numFmtId="0" fontId="30" fillId="12" borderId="4" xfId="3" applyFont="1" applyFill="1" applyBorder="1" applyAlignment="1">
      <alignment horizontal="left" vertical="center"/>
    </xf>
    <xf numFmtId="0" fontId="29" fillId="12" borderId="5" xfId="3" applyFont="1" applyFill="1" applyBorder="1" applyAlignment="1">
      <alignment horizontal="left" vertical="center" wrapText="1"/>
    </xf>
    <xf numFmtId="0" fontId="29" fillId="12" borderId="6" xfId="3" applyFont="1" applyFill="1" applyBorder="1" applyAlignment="1">
      <alignment horizontal="left" vertical="center" wrapText="1"/>
    </xf>
    <xf numFmtId="0" fontId="30" fillId="12" borderId="13" xfId="3" applyFont="1" applyFill="1" applyBorder="1" applyAlignment="1">
      <alignment horizontal="center" vertical="center" wrapText="1"/>
    </xf>
  </cellXfs>
  <cellStyles count="65">
    <cellStyle name="60% - Accent1" xfId="8"/>
    <cellStyle name="Accent1" xfId="9"/>
    <cellStyle name="Check Cell" xfId="10"/>
    <cellStyle name="Data" xfId="11"/>
    <cellStyle name="Euro" xfId="12"/>
    <cellStyle name="Excel Built-in Normal" xfId="13"/>
    <cellStyle name="Excel Built-in Normal 1" xfId="14"/>
    <cellStyle name="Excel_BuiltIn_Comma" xfId="15"/>
    <cellStyle name="Fixo" xfId="16"/>
    <cellStyle name="Good" xfId="17"/>
    <cellStyle name="HEADER" xfId="18"/>
    <cellStyle name="Input" xfId="19"/>
    <cellStyle name="Linked Cell" xfId="20"/>
    <cellStyle name="Milliers [0]_after_discount" xfId="21"/>
    <cellStyle name="Milliers_after_discount" xfId="22"/>
    <cellStyle name="Model" xfId="23"/>
    <cellStyle name="Moeda" xfId="64" builtinId="4"/>
    <cellStyle name="Moeda 2" xfId="24"/>
    <cellStyle name="Moeda 3" xfId="25"/>
    <cellStyle name="Monétaire [0]_after_discount" xfId="26"/>
    <cellStyle name="Monétaire_after_discount" xfId="27"/>
    <cellStyle name="Neutral" xfId="28"/>
    <cellStyle name="Normal" xfId="0" builtinId="0"/>
    <cellStyle name="Normal 2" xfId="3"/>
    <cellStyle name="Normal 2 2" xfId="29"/>
    <cellStyle name="Normal 2 2 2" xfId="62"/>
    <cellStyle name="Normal 2 3" xfId="61"/>
    <cellStyle name="Normal 3" xfId="30"/>
    <cellStyle name="Normal 4" xfId="31"/>
    <cellStyle name="Note" xfId="32"/>
    <cellStyle name="Œ…‹æØ‚è [0.00]_COST_SUM" xfId="33"/>
    <cellStyle name="Œ…‹æØ‚è_COST_SUM" xfId="34"/>
    <cellStyle name="Percentual" xfId="35"/>
    <cellStyle name="Ponto" xfId="36"/>
    <cellStyle name="Porcentagem" xfId="1" builtinId="5"/>
    <cellStyle name="Porcentagem 2" xfId="37"/>
    <cellStyle name="Porcentagem 2 2" xfId="5"/>
    <cellStyle name="Porcentagem 3" xfId="38"/>
    <cellStyle name="Porcentagem 3 2" xfId="39"/>
    <cellStyle name="Porcentagem 4" xfId="40"/>
    <cellStyle name="Porcentagem 5" xfId="41"/>
    <cellStyle name="Separador de m" xfId="42"/>
    <cellStyle name="Separador de milhares 2" xfId="4"/>
    <cellStyle name="Separador de milhares 2 2" xfId="7"/>
    <cellStyle name="Separador de milhares 3" xfId="6"/>
    <cellStyle name="Separador de milhares 3 2" xfId="43"/>
    <cellStyle name="Separador de milhares 4" xfId="44"/>
    <cellStyle name="Separador de milhares 5" xfId="45"/>
    <cellStyle name="Separador de milhares 6" xfId="46"/>
    <cellStyle name="Separador de milhares 6 2" xfId="47"/>
    <cellStyle name="Separador de milhares 7" xfId="48"/>
    <cellStyle name="subhead" xfId="49"/>
    <cellStyle name="SUBTIT" xfId="50"/>
    <cellStyle name="SUBTIT 2" xfId="51"/>
    <cellStyle name="Título 1 1" xfId="52"/>
    <cellStyle name="Titulo1" xfId="53"/>
    <cellStyle name="Titulo2" xfId="54"/>
    <cellStyle name="Vírgula" xfId="2" builtinId="3"/>
    <cellStyle name="Vírgula 2" xfId="55"/>
    <cellStyle name="Vírgula 2 2" xfId="56"/>
    <cellStyle name="Vírgula 3" xfId="57"/>
    <cellStyle name="Vírgula 4" xfId="58"/>
    <cellStyle name="Vírgula 5" xfId="59"/>
    <cellStyle name="Vírgula 6" xfId="63"/>
    <cellStyle name="Warning Text" xfId="6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0</xdr:row>
      <xdr:rowOff>76200</xdr:rowOff>
    </xdr:from>
    <xdr:to>
      <xdr:col>3</xdr:col>
      <xdr:colOff>3838575</xdr:colOff>
      <xdr:row>0</xdr:row>
      <xdr:rowOff>771525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95375" y="76200"/>
          <a:ext cx="47910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+mn-ea"/>
              <a:cs typeface="Arial"/>
            </a:rPr>
            <a:t>Secretaria de Estado de Infraestrutura, Mobilidade e Parcerias</a:t>
          </a:r>
        </a:p>
        <a:p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+mn-ea"/>
              <a:cs typeface="Arial"/>
            </a:rPr>
            <a:t>Subsecretaria de Obras e Infraestrutura</a:t>
          </a:r>
        </a:p>
        <a:p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+mn-ea"/>
              <a:cs typeface="Arial"/>
            </a:rPr>
            <a:t>Superintendência de Apoio Técnico e Cooperação</a:t>
          </a:r>
        </a:p>
        <a:p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+mn-ea"/>
              <a:cs typeface="Arial"/>
            </a:rPr>
            <a:t>Diretoria de Projetos e Custos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133350</xdr:rowOff>
        </xdr:from>
        <xdr:to>
          <xdr:col>1</xdr:col>
          <xdr:colOff>352425</xdr:colOff>
          <xdr:row>0</xdr:row>
          <xdr:rowOff>704850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85725</xdr:rowOff>
        </xdr:from>
        <xdr:to>
          <xdr:col>1</xdr:col>
          <xdr:colOff>504825</xdr:colOff>
          <xdr:row>3</xdr:row>
          <xdr:rowOff>161925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xmlns="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101974</xdr:rowOff>
    </xdr:from>
    <xdr:to>
      <xdr:col>2</xdr:col>
      <xdr:colOff>171450</xdr:colOff>
      <xdr:row>0</xdr:row>
      <xdr:rowOff>797299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12426" y="101974"/>
          <a:ext cx="41215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marL="0" indent="0" algn="l" rtl="0" eaLnBrk="1" fontAlgn="auto" latinLnBrk="0" hangingPunct="1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+mn-ea"/>
              <a:cs typeface="Arial"/>
            </a:rPr>
            <a:t>Secretaria de Estado de Infraestrutura, Mobilidade e Parcerias</a:t>
          </a:r>
        </a:p>
        <a:p>
          <a:pPr marL="0" indent="0"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+mn-ea"/>
              <a:cs typeface="Arial"/>
            </a:rPr>
            <a:t>Subsecretaria de Obras e Infraestrutura</a:t>
          </a:r>
        </a:p>
        <a:p>
          <a:pPr marL="0" indent="0"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+mn-ea"/>
              <a:cs typeface="Arial"/>
            </a:rPr>
            <a:t>Superintendência de Apoio Técnico e Cooperação</a:t>
          </a:r>
        </a:p>
        <a:p>
          <a:pPr marL="0" indent="0"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+mn-ea"/>
              <a:cs typeface="Arial"/>
            </a:rPr>
            <a:t>Diretoria de Projetos e Custos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161925</xdr:rowOff>
        </xdr:from>
        <xdr:to>
          <xdr:col>1</xdr:col>
          <xdr:colOff>104775</xdr:colOff>
          <xdr:row>0</xdr:row>
          <xdr:rowOff>733425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xmlns="" id="{00000000-0008-0000-04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4"/>
  <sheetViews>
    <sheetView showGridLines="0" showZeros="0" tabSelected="1" view="pageBreakPreview" zoomScale="80" zoomScaleNormal="100" zoomScaleSheetLayoutView="80" workbookViewId="0">
      <selection activeCell="A12" sqref="A12:I12"/>
    </sheetView>
  </sheetViews>
  <sheetFormatPr defaultColWidth="9.140625" defaultRowHeight="12.75"/>
  <cols>
    <col min="1" max="1" width="7.85546875" style="1" customWidth="1"/>
    <col min="2" max="2" width="11" style="1" bestFit="1" customWidth="1"/>
    <col min="3" max="3" width="11.7109375" style="1" customWidth="1"/>
    <col min="4" max="4" width="82.7109375" style="1" customWidth="1"/>
    <col min="5" max="5" width="16.28515625" style="1" customWidth="1"/>
    <col min="6" max="6" width="21.140625" style="1" customWidth="1"/>
    <col min="7" max="7" width="16.28515625" style="2" customWidth="1"/>
    <col min="8" max="8" width="15.140625" style="1" customWidth="1"/>
    <col min="9" max="9" width="17.42578125" style="1" customWidth="1"/>
    <col min="10" max="16384" width="9.140625" style="1"/>
  </cols>
  <sheetData>
    <row r="1" spans="1:9" ht="65.099999999999994" customHeight="1">
      <c r="A1" s="146"/>
      <c r="B1" s="147"/>
      <c r="C1" s="147"/>
      <c r="D1" s="144"/>
      <c r="E1" s="144"/>
      <c r="F1" s="144"/>
      <c r="G1" s="144"/>
      <c r="H1" s="144"/>
      <c r="I1" s="145"/>
    </row>
    <row r="2" spans="1:9" s="3" customFormat="1" ht="20.100000000000001" customHeight="1">
      <c r="A2" s="157" t="s">
        <v>31</v>
      </c>
      <c r="B2" s="158"/>
      <c r="C2" s="159"/>
      <c r="D2" s="159"/>
      <c r="E2" s="159"/>
      <c r="F2" s="159"/>
      <c r="G2" s="159"/>
      <c r="H2" s="159"/>
      <c r="I2" s="160"/>
    </row>
    <row r="3" spans="1:9" s="8" customFormat="1" ht="20.100000000000001" customHeight="1">
      <c r="A3" s="166" t="s">
        <v>42</v>
      </c>
      <c r="B3" s="167"/>
      <c r="C3" s="167"/>
      <c r="D3" s="167"/>
      <c r="E3" s="168"/>
      <c r="F3" s="169" t="s">
        <v>45</v>
      </c>
      <c r="G3" s="159"/>
      <c r="H3" s="170" t="s">
        <v>35</v>
      </c>
      <c r="I3" s="171"/>
    </row>
    <row r="4" spans="1:9" s="8" customFormat="1" ht="20.100000000000001" customHeight="1">
      <c r="A4" s="163" t="s">
        <v>72</v>
      </c>
      <c r="B4" s="164"/>
      <c r="C4" s="164"/>
      <c r="D4" s="164"/>
      <c r="E4" s="165"/>
      <c r="F4" s="169" t="s">
        <v>24</v>
      </c>
      <c r="G4" s="159"/>
      <c r="H4" s="161">
        <f ca="1">TODAY()</f>
        <v>45512</v>
      </c>
      <c r="I4" s="162"/>
    </row>
    <row r="5" spans="1:9" s="8" customFormat="1" ht="20.100000000000001" customHeight="1">
      <c r="A5" s="148" t="s">
        <v>182</v>
      </c>
      <c r="B5" s="148"/>
      <c r="C5" s="148"/>
      <c r="D5" s="148"/>
      <c r="E5" s="148"/>
      <c r="F5" s="153" t="s">
        <v>6</v>
      </c>
      <c r="G5" s="153"/>
      <c r="H5" s="153"/>
      <c r="I5" s="153"/>
    </row>
    <row r="6" spans="1:9" s="8" customFormat="1" ht="31.15" customHeight="1">
      <c r="A6" s="149" t="s">
        <v>217</v>
      </c>
      <c r="B6" s="150"/>
      <c r="C6" s="150"/>
      <c r="D6" s="150"/>
      <c r="E6" s="151"/>
      <c r="F6" s="11" t="s">
        <v>23</v>
      </c>
      <c r="G6" s="12" t="s">
        <v>3</v>
      </c>
      <c r="H6" s="11" t="s">
        <v>36</v>
      </c>
      <c r="I6" s="11" t="s">
        <v>4</v>
      </c>
    </row>
    <row r="7" spans="1:9" s="8" customFormat="1" ht="30.75" customHeight="1">
      <c r="A7" s="154" t="s">
        <v>40</v>
      </c>
      <c r="B7" s="155"/>
      <c r="C7" s="155"/>
      <c r="D7" s="155"/>
      <c r="E7" s="156"/>
      <c r="F7" s="13" t="s">
        <v>28</v>
      </c>
      <c r="G7" s="14">
        <v>0.05</v>
      </c>
      <c r="H7" s="11" t="s">
        <v>34</v>
      </c>
      <c r="I7" s="135">
        <v>0.2422</v>
      </c>
    </row>
    <row r="8" spans="1:9" ht="3.7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9" s="8" customFormat="1" ht="54.6" customHeight="1">
      <c r="A9" s="11" t="s">
        <v>0</v>
      </c>
      <c r="B9" s="11" t="s">
        <v>164</v>
      </c>
      <c r="C9" s="11" t="s">
        <v>29</v>
      </c>
      <c r="D9" s="11" t="s">
        <v>30</v>
      </c>
      <c r="E9" s="11" t="s">
        <v>2</v>
      </c>
      <c r="F9" s="11" t="s">
        <v>1</v>
      </c>
      <c r="G9" s="15" t="s">
        <v>32</v>
      </c>
      <c r="H9" s="13" t="s">
        <v>33</v>
      </c>
      <c r="I9" s="13" t="s">
        <v>5</v>
      </c>
    </row>
    <row r="10" spans="1:9" s="8" customFormat="1" ht="20.100000000000001" customHeight="1">
      <c r="A10" s="16">
        <v>1</v>
      </c>
      <c r="B10" s="26"/>
      <c r="C10" s="17"/>
      <c r="D10" s="18" t="s">
        <v>13</v>
      </c>
      <c r="E10" s="19"/>
      <c r="F10" s="20"/>
      <c r="G10" s="20"/>
      <c r="H10" s="20">
        <f>ROUND(G10+(G10*$I$7),2)</f>
        <v>0</v>
      </c>
      <c r="I10" s="21">
        <f>SUM(I11:I11)</f>
        <v>1722.31</v>
      </c>
    </row>
    <row r="11" spans="1:9" s="8" customFormat="1" ht="96.75" customHeight="1">
      <c r="A11" s="22" t="s">
        <v>8</v>
      </c>
      <c r="B11" s="22" t="s">
        <v>165</v>
      </c>
      <c r="C11" s="23" t="s">
        <v>44</v>
      </c>
      <c r="D11" s="24" t="s">
        <v>43</v>
      </c>
      <c r="E11" s="22" t="s">
        <v>46</v>
      </c>
      <c r="F11" s="15">
        <f>'Memória SEINFRA'!C15</f>
        <v>1</v>
      </c>
      <c r="G11" s="106">
        <v>1386.5</v>
      </c>
      <c r="H11" s="25">
        <f>ROUND(G11+(G11*$I$7),2)</f>
        <v>1722.31</v>
      </c>
      <c r="I11" s="25">
        <f>ROUND((F11*H11),2)</f>
        <v>1722.31</v>
      </c>
    </row>
    <row r="12" spans="1:9" s="8" customFormat="1" ht="5.0999999999999996" customHeight="1">
      <c r="A12" s="172"/>
      <c r="B12" s="172"/>
      <c r="C12" s="172"/>
      <c r="D12" s="172"/>
      <c r="E12" s="172"/>
      <c r="F12" s="172"/>
      <c r="G12" s="172"/>
      <c r="H12" s="172"/>
      <c r="I12" s="172"/>
    </row>
    <row r="13" spans="1:9" s="8" customFormat="1" ht="20.100000000000001" customHeight="1">
      <c r="A13" s="16">
        <v>2</v>
      </c>
      <c r="B13" s="26"/>
      <c r="C13" s="26"/>
      <c r="D13" s="18" t="s">
        <v>271</v>
      </c>
      <c r="E13" s="26"/>
      <c r="F13" s="27"/>
      <c r="G13" s="27"/>
      <c r="H13" s="27">
        <f>ROUND(G13+(G13*$I$7),2)</f>
        <v>0</v>
      </c>
      <c r="I13" s="21">
        <f>SUM(I14:I24)</f>
        <v>284107.90000000002</v>
      </c>
    </row>
    <row r="14" spans="1:9" s="8" customFormat="1" ht="45">
      <c r="A14" s="22" t="s">
        <v>9</v>
      </c>
      <c r="B14" s="22" t="s">
        <v>165</v>
      </c>
      <c r="C14" s="29" t="s">
        <v>221</v>
      </c>
      <c r="D14" s="24" t="s">
        <v>277</v>
      </c>
      <c r="E14" s="22" t="s">
        <v>7</v>
      </c>
      <c r="F14" s="15">
        <f>'Memória SEINFRA'!D24</f>
        <v>1127.08</v>
      </c>
      <c r="G14" s="174" t="s">
        <v>93</v>
      </c>
      <c r="H14" s="175"/>
      <c r="I14" s="176"/>
    </row>
    <row r="15" spans="1:9" s="8" customFormat="1" ht="60.6" customHeight="1">
      <c r="A15" s="22" t="s">
        <v>10</v>
      </c>
      <c r="B15" s="22" t="s">
        <v>165</v>
      </c>
      <c r="C15" s="29" t="s">
        <v>199</v>
      </c>
      <c r="D15" s="28" t="s">
        <v>183</v>
      </c>
      <c r="E15" s="22" t="s">
        <v>12</v>
      </c>
      <c r="F15" s="15">
        <f>'Memória SEINFRA'!C28</f>
        <v>235.74000000000004</v>
      </c>
      <c r="G15" s="104">
        <v>6.41</v>
      </c>
      <c r="H15" s="25">
        <f t="shared" ref="H15:H22" si="0">ROUND(G15+(G15*$I$7),2)</f>
        <v>7.96</v>
      </c>
      <c r="I15" s="25">
        <f>ROUND((F15*H15),2)</f>
        <v>1876.49</v>
      </c>
    </row>
    <row r="16" spans="1:9" s="8" customFormat="1" ht="37.5" customHeight="1">
      <c r="A16" s="22" t="s">
        <v>11</v>
      </c>
      <c r="B16" s="22" t="s">
        <v>165</v>
      </c>
      <c r="C16" s="29" t="s">
        <v>200</v>
      </c>
      <c r="D16" s="24" t="s">
        <v>66</v>
      </c>
      <c r="E16" s="22" t="s">
        <v>12</v>
      </c>
      <c r="F16" s="15">
        <f>'Memória SEINFRA'!C32</f>
        <v>235.74000000000004</v>
      </c>
      <c r="G16" s="105">
        <v>5.26</v>
      </c>
      <c r="H16" s="25">
        <f t="shared" si="0"/>
        <v>6.53</v>
      </c>
      <c r="I16" s="25">
        <f t="shared" ref="I16:I32" si="1">ROUND((F16*H16),2)</f>
        <v>1539.38</v>
      </c>
    </row>
    <row r="17" spans="1:9" s="8" customFormat="1" ht="30" customHeight="1">
      <c r="A17" s="22" t="s">
        <v>58</v>
      </c>
      <c r="B17" s="22" t="s">
        <v>165</v>
      </c>
      <c r="C17" s="29" t="s">
        <v>220</v>
      </c>
      <c r="D17" s="24" t="s">
        <v>276</v>
      </c>
      <c r="E17" s="22" t="s">
        <v>12</v>
      </c>
      <c r="F17" s="15">
        <f>'Memória SEINFRA'!F38</f>
        <v>856.0799999999997</v>
      </c>
      <c r="G17" s="105">
        <v>3.76</v>
      </c>
      <c r="H17" s="25">
        <f>ROUND(G17+(G17*$I$7),2)</f>
        <v>4.67</v>
      </c>
      <c r="I17" s="25">
        <f>ROUND((F17*H17),2)</f>
        <v>3997.89</v>
      </c>
    </row>
    <row r="18" spans="1:9" s="8" customFormat="1" ht="45">
      <c r="A18" s="22" t="s">
        <v>63</v>
      </c>
      <c r="B18" s="22" t="s">
        <v>165</v>
      </c>
      <c r="C18" s="31" t="s">
        <v>175</v>
      </c>
      <c r="D18" s="24" t="s">
        <v>176</v>
      </c>
      <c r="E18" s="31" t="s">
        <v>64</v>
      </c>
      <c r="F18" s="15">
        <f>'Memória SEINFRA'!F44</f>
        <v>3612.66</v>
      </c>
      <c r="G18" s="105">
        <v>2.06</v>
      </c>
      <c r="H18" s="25">
        <f>ROUND(G18+(G18*$I$7),2)</f>
        <v>2.56</v>
      </c>
      <c r="I18" s="25">
        <f>ROUND((F18*H18),2)</f>
        <v>9248.41</v>
      </c>
    </row>
    <row r="19" spans="1:9" s="8" customFormat="1" ht="27.75" customHeight="1">
      <c r="A19" s="22" t="s">
        <v>69</v>
      </c>
      <c r="B19" s="22" t="s">
        <v>165</v>
      </c>
      <c r="C19" s="29" t="s">
        <v>26</v>
      </c>
      <c r="D19" s="30" t="s">
        <v>27</v>
      </c>
      <c r="E19" s="22" t="s">
        <v>7</v>
      </c>
      <c r="F19" s="15">
        <f>'Memória SEINFRA'!F50</f>
        <v>5760</v>
      </c>
      <c r="G19" s="104">
        <v>1.19</v>
      </c>
      <c r="H19" s="25">
        <f t="shared" si="0"/>
        <v>1.48</v>
      </c>
      <c r="I19" s="25">
        <f>ROUND((F19*H19),2)</f>
        <v>8524.7999999999993</v>
      </c>
    </row>
    <row r="20" spans="1:9" s="8" customFormat="1" ht="63.6" customHeight="1">
      <c r="A20" s="22" t="s">
        <v>70</v>
      </c>
      <c r="B20" s="22" t="s">
        <v>165</v>
      </c>
      <c r="C20" s="29" t="s">
        <v>222</v>
      </c>
      <c r="D20" s="32" t="s">
        <v>275</v>
      </c>
      <c r="E20" s="22" t="s">
        <v>12</v>
      </c>
      <c r="F20" s="15">
        <f>'Memória SEINFRA'!F56</f>
        <v>864</v>
      </c>
      <c r="G20" s="104">
        <v>22.74</v>
      </c>
      <c r="H20" s="25">
        <f>ROUND(G20+(G20*$I$7),2)</f>
        <v>28.25</v>
      </c>
      <c r="I20" s="25">
        <f>ROUND((F20*H20),2)</f>
        <v>24408</v>
      </c>
    </row>
    <row r="21" spans="1:9" s="8" customFormat="1" ht="25.5" customHeight="1">
      <c r="A21" s="22" t="s">
        <v>94</v>
      </c>
      <c r="B21" s="22"/>
      <c r="C21" s="29"/>
      <c r="D21" s="24" t="s">
        <v>262</v>
      </c>
      <c r="E21" s="22" t="s">
        <v>12</v>
      </c>
      <c r="F21" s="15">
        <f>F20</f>
        <v>864</v>
      </c>
      <c r="G21" s="174" t="s">
        <v>93</v>
      </c>
      <c r="H21" s="175"/>
      <c r="I21" s="176"/>
    </row>
    <row r="22" spans="1:9" s="8" customFormat="1" ht="37.5" customHeight="1">
      <c r="A22" s="22" t="s">
        <v>95</v>
      </c>
      <c r="B22" s="22" t="s">
        <v>165</v>
      </c>
      <c r="C22" s="31" t="s">
        <v>68</v>
      </c>
      <c r="D22" s="24" t="s">
        <v>67</v>
      </c>
      <c r="E22" s="31" t="s">
        <v>64</v>
      </c>
      <c r="F22" s="15">
        <f>'Memória SEINFRA'!F66</f>
        <v>5011.2</v>
      </c>
      <c r="G22" s="105">
        <v>2.0099999999999998</v>
      </c>
      <c r="H22" s="25">
        <f t="shared" si="0"/>
        <v>2.5</v>
      </c>
      <c r="I22" s="25">
        <f t="shared" si="1"/>
        <v>12528</v>
      </c>
    </row>
    <row r="23" spans="1:9" s="8" customFormat="1" ht="93.75" customHeight="1">
      <c r="A23" s="22" t="s">
        <v>161</v>
      </c>
      <c r="B23" s="22" t="s">
        <v>165</v>
      </c>
      <c r="C23" s="29" t="s">
        <v>38</v>
      </c>
      <c r="D23" s="30" t="s">
        <v>39</v>
      </c>
      <c r="E23" s="22" t="s">
        <v>12</v>
      </c>
      <c r="F23" s="15">
        <f>'Memória SEINFRA'!F72</f>
        <v>864</v>
      </c>
      <c r="G23" s="104">
        <v>171.45</v>
      </c>
      <c r="H23" s="25">
        <f>ROUND(G23+(G23*$I$7),2)</f>
        <v>212.98</v>
      </c>
      <c r="I23" s="25">
        <f>ROUND((F23*H23),2)</f>
        <v>184014.72</v>
      </c>
    </row>
    <row r="24" spans="1:9" s="8" customFormat="1" ht="30">
      <c r="A24" s="22" t="s">
        <v>263</v>
      </c>
      <c r="B24" s="22" t="s">
        <v>165</v>
      </c>
      <c r="C24" s="31" t="s">
        <v>223</v>
      </c>
      <c r="D24" s="24" t="s">
        <v>71</v>
      </c>
      <c r="E24" s="31" t="s">
        <v>64</v>
      </c>
      <c r="F24" s="15">
        <f>'Memória SEINFRA'!F78</f>
        <v>22204.799999999999</v>
      </c>
      <c r="G24" s="105">
        <v>1.38</v>
      </c>
      <c r="H24" s="25">
        <f>ROUND(G24+(G24*$I$7),2)</f>
        <v>1.71</v>
      </c>
      <c r="I24" s="25">
        <f>ROUND((F24*H24),2)</f>
        <v>37970.21</v>
      </c>
    </row>
    <row r="25" spans="1:9" s="8" customFormat="1" ht="5.0999999999999996" customHeight="1">
      <c r="A25" s="172"/>
      <c r="B25" s="172"/>
      <c r="C25" s="172"/>
      <c r="D25" s="172"/>
      <c r="E25" s="172"/>
      <c r="F25" s="172"/>
      <c r="G25" s="172"/>
      <c r="H25" s="172"/>
      <c r="I25" s="172"/>
    </row>
    <row r="26" spans="1:9" s="8" customFormat="1" ht="20.100000000000001" customHeight="1">
      <c r="A26" s="120">
        <v>3</v>
      </c>
      <c r="B26" s="121"/>
      <c r="C26" s="121"/>
      <c r="D26" s="122" t="s">
        <v>181</v>
      </c>
      <c r="E26" s="121"/>
      <c r="F26" s="123"/>
      <c r="G26" s="123"/>
      <c r="H26" s="123">
        <f t="shared" ref="H26:H32" si="2">ROUND(G26+(G26*$I$7),2)</f>
        <v>0</v>
      </c>
      <c r="I26" s="124">
        <f>SUM(I27:I32)</f>
        <v>560130.46</v>
      </c>
    </row>
    <row r="27" spans="1:9" s="8" customFormat="1" ht="34.9" customHeight="1">
      <c r="A27" s="22" t="s">
        <v>50</v>
      </c>
      <c r="B27" s="22" t="s">
        <v>165</v>
      </c>
      <c r="C27" s="31" t="s">
        <v>48</v>
      </c>
      <c r="D27" s="24" t="s">
        <v>56</v>
      </c>
      <c r="E27" s="22" t="s">
        <v>7</v>
      </c>
      <c r="F27" s="15">
        <f>'Memória SEINFRA'!F85</f>
        <v>4800</v>
      </c>
      <c r="G27" s="104">
        <v>3.57</v>
      </c>
      <c r="H27" s="25">
        <f t="shared" si="2"/>
        <v>4.43</v>
      </c>
      <c r="I27" s="25">
        <f t="shared" si="1"/>
        <v>21264</v>
      </c>
    </row>
    <row r="28" spans="1:9" s="8" customFormat="1" ht="34.15" customHeight="1">
      <c r="A28" s="22" t="s">
        <v>51</v>
      </c>
      <c r="B28" s="22" t="s">
        <v>165</v>
      </c>
      <c r="C28" s="31" t="s">
        <v>162</v>
      </c>
      <c r="D28" s="24" t="s">
        <v>274</v>
      </c>
      <c r="E28" s="23" t="s">
        <v>49</v>
      </c>
      <c r="F28" s="15">
        <f>'Memória SEINFRA'!G91</f>
        <v>1880.64</v>
      </c>
      <c r="G28" s="104">
        <v>0.76</v>
      </c>
      <c r="H28" s="25">
        <f t="shared" si="2"/>
        <v>0.94</v>
      </c>
      <c r="I28" s="25">
        <f t="shared" si="1"/>
        <v>1767.8</v>
      </c>
    </row>
    <row r="29" spans="1:9" s="8" customFormat="1" ht="39" customHeight="1">
      <c r="A29" s="22" t="s">
        <v>52</v>
      </c>
      <c r="B29" s="22" t="s">
        <v>165</v>
      </c>
      <c r="C29" s="31" t="s">
        <v>47</v>
      </c>
      <c r="D29" s="24" t="s">
        <v>57</v>
      </c>
      <c r="E29" s="22" t="s">
        <v>7</v>
      </c>
      <c r="F29" s="15">
        <f>'Memória SEINFRA'!F97</f>
        <v>4800</v>
      </c>
      <c r="G29" s="104">
        <v>1.91</v>
      </c>
      <c r="H29" s="25">
        <f t="shared" si="2"/>
        <v>2.37</v>
      </c>
      <c r="I29" s="25">
        <f t="shared" si="1"/>
        <v>11376</v>
      </c>
    </row>
    <row r="30" spans="1:9" s="8" customFormat="1" ht="30" customHeight="1">
      <c r="A30" s="22" t="s">
        <v>53</v>
      </c>
      <c r="B30" s="22" t="s">
        <v>165</v>
      </c>
      <c r="C30" s="31" t="s">
        <v>162</v>
      </c>
      <c r="D30" s="24" t="s">
        <v>274</v>
      </c>
      <c r="E30" s="23" t="s">
        <v>49</v>
      </c>
      <c r="F30" s="15">
        <f>'Memória SEINFRA'!G103</f>
        <v>783.6</v>
      </c>
      <c r="G30" s="104">
        <v>0.76</v>
      </c>
      <c r="H30" s="25">
        <f t="shared" si="2"/>
        <v>0.94</v>
      </c>
      <c r="I30" s="25">
        <f t="shared" si="1"/>
        <v>736.58</v>
      </c>
    </row>
    <row r="31" spans="1:9" s="8" customFormat="1" ht="60">
      <c r="A31" s="22" t="s">
        <v>54</v>
      </c>
      <c r="B31" s="22" t="s">
        <v>165</v>
      </c>
      <c r="C31" s="31" t="s">
        <v>105</v>
      </c>
      <c r="D31" s="24" t="s">
        <v>106</v>
      </c>
      <c r="E31" s="22" t="s">
        <v>12</v>
      </c>
      <c r="F31" s="15">
        <f>'Memória SEINFRA'!F109</f>
        <v>240</v>
      </c>
      <c r="G31" s="104">
        <v>1670.16</v>
      </c>
      <c r="H31" s="25">
        <f t="shared" si="2"/>
        <v>2074.67</v>
      </c>
      <c r="I31" s="25">
        <f t="shared" si="1"/>
        <v>497920.8</v>
      </c>
    </row>
    <row r="32" spans="1:9" s="8" customFormat="1" ht="45">
      <c r="A32" s="22" t="s">
        <v>55</v>
      </c>
      <c r="B32" s="22" t="s">
        <v>165</v>
      </c>
      <c r="C32" s="31" t="s">
        <v>163</v>
      </c>
      <c r="D32" s="32" t="s">
        <v>273</v>
      </c>
      <c r="E32" s="31" t="s">
        <v>65</v>
      </c>
      <c r="F32" s="15">
        <f>'Memória SEINFRA'!F115</f>
        <v>11184</v>
      </c>
      <c r="G32" s="104">
        <v>1.95</v>
      </c>
      <c r="H32" s="25">
        <f t="shared" si="2"/>
        <v>2.42</v>
      </c>
      <c r="I32" s="25">
        <f t="shared" si="1"/>
        <v>27065.279999999999</v>
      </c>
    </row>
    <row r="33" spans="1:9" s="8" customFormat="1" ht="9.9499999999999993" customHeight="1">
      <c r="A33" s="173"/>
      <c r="B33" s="173"/>
      <c r="C33" s="173"/>
      <c r="D33" s="173"/>
      <c r="E33" s="173"/>
      <c r="F33" s="173"/>
      <c r="G33" s="173"/>
      <c r="H33" s="173"/>
      <c r="I33" s="173"/>
    </row>
    <row r="34" spans="1:9" s="8" customFormat="1" ht="15.75">
      <c r="A34" s="120">
        <v>4</v>
      </c>
      <c r="B34" s="121"/>
      <c r="C34" s="121"/>
      <c r="D34" s="122" t="s">
        <v>180</v>
      </c>
      <c r="E34" s="121"/>
      <c r="F34" s="123"/>
      <c r="G34" s="123"/>
      <c r="H34" s="123">
        <f>ROUND(G34+(G34*$I$7),2)</f>
        <v>0</v>
      </c>
      <c r="I34" s="124">
        <f>SUM(I35:I44)</f>
        <v>191464.1</v>
      </c>
    </row>
    <row r="35" spans="1:9" s="8" customFormat="1" ht="45">
      <c r="A35" s="22" t="s">
        <v>166</v>
      </c>
      <c r="B35" s="22" t="s">
        <v>165</v>
      </c>
      <c r="C35" s="31" t="s">
        <v>207</v>
      </c>
      <c r="D35" s="125" t="s">
        <v>224</v>
      </c>
      <c r="E35" s="126" t="s">
        <v>195</v>
      </c>
      <c r="F35" s="15">
        <f>'Memória SEINFRA'!F122</f>
        <v>1600</v>
      </c>
      <c r="G35" s="104">
        <v>52.18</v>
      </c>
      <c r="H35" s="25">
        <f>ROUND(G35+(G35*$I$7),2)</f>
        <v>64.819999999999993</v>
      </c>
      <c r="I35" s="25">
        <f>ROUND((F35*H35),2)</f>
        <v>103712</v>
      </c>
    </row>
    <row r="36" spans="1:9" s="8" customFormat="1" ht="30">
      <c r="A36" s="22" t="s">
        <v>167</v>
      </c>
      <c r="B36" s="22" t="s">
        <v>209</v>
      </c>
      <c r="C36" s="23">
        <v>2003477</v>
      </c>
      <c r="D36" s="127" t="s">
        <v>208</v>
      </c>
      <c r="E36" s="126" t="s">
        <v>46</v>
      </c>
      <c r="F36" s="15">
        <f>'Memória SEINFRA'!F132</f>
        <v>8</v>
      </c>
      <c r="G36" s="104">
        <v>3679.43</v>
      </c>
      <c r="H36" s="25">
        <f t="shared" ref="H36:H44" si="3">ROUND(G36+(G36*$I$7),2)</f>
        <v>4570.59</v>
      </c>
      <c r="I36" s="25">
        <f t="shared" ref="I36:I44" si="4">ROUND((F36*H36),2)</f>
        <v>36564.720000000001</v>
      </c>
    </row>
    <row r="37" spans="1:9" s="8" customFormat="1" ht="45">
      <c r="A37" s="22" t="s">
        <v>168</v>
      </c>
      <c r="B37" s="22" t="s">
        <v>165</v>
      </c>
      <c r="C37" s="31" t="s">
        <v>206</v>
      </c>
      <c r="D37" s="125" t="s">
        <v>201</v>
      </c>
      <c r="E37" s="128" t="s">
        <v>195</v>
      </c>
      <c r="F37" s="15">
        <f>'Memória SEINFRA'!D142</f>
        <v>30.4</v>
      </c>
      <c r="G37" s="104">
        <v>266.23</v>
      </c>
      <c r="H37" s="25">
        <f>ROUND(G37+(G37*$I$7),2)</f>
        <v>330.71</v>
      </c>
      <c r="I37" s="25">
        <f>ROUND((F37*H37),2)</f>
        <v>10053.58</v>
      </c>
    </row>
    <row r="38" spans="1:9" s="8" customFormat="1" ht="45">
      <c r="A38" s="22" t="s">
        <v>169</v>
      </c>
      <c r="B38" s="22" t="s">
        <v>165</v>
      </c>
      <c r="C38" s="31" t="s">
        <v>211</v>
      </c>
      <c r="D38" s="125" t="s">
        <v>212</v>
      </c>
      <c r="E38" s="128" t="s">
        <v>213</v>
      </c>
      <c r="F38" s="15">
        <f>'Memória SEINFRA'!G152</f>
        <v>79.040000000000006</v>
      </c>
      <c r="G38" s="104">
        <v>7.93</v>
      </c>
      <c r="H38" s="25">
        <f t="shared" ref="H38" si="5">ROUND(G38+(G38*$I$7),2)</f>
        <v>9.85</v>
      </c>
      <c r="I38" s="25">
        <f t="shared" si="4"/>
        <v>778.54</v>
      </c>
    </row>
    <row r="39" spans="1:9" s="8" customFormat="1" ht="45">
      <c r="A39" s="22" t="s">
        <v>170</v>
      </c>
      <c r="B39" s="22" t="s">
        <v>165</v>
      </c>
      <c r="C39" s="31" t="s">
        <v>226</v>
      </c>
      <c r="D39" s="125" t="s">
        <v>228</v>
      </c>
      <c r="E39" s="128" t="s">
        <v>227</v>
      </c>
      <c r="F39" s="15">
        <f>'Memória SEINFRA'!G162</f>
        <v>121.6</v>
      </c>
      <c r="G39" s="104">
        <v>108.99</v>
      </c>
      <c r="H39" s="25">
        <f t="shared" si="3"/>
        <v>135.38999999999999</v>
      </c>
      <c r="I39" s="25">
        <f t="shared" si="4"/>
        <v>16463.419999999998</v>
      </c>
    </row>
    <row r="40" spans="1:9" s="8" customFormat="1" ht="30">
      <c r="A40" s="22" t="s">
        <v>171</v>
      </c>
      <c r="B40" s="22" t="s">
        <v>165</v>
      </c>
      <c r="C40" s="31" t="s">
        <v>231</v>
      </c>
      <c r="D40" s="125" t="s">
        <v>232</v>
      </c>
      <c r="E40" s="128" t="s">
        <v>227</v>
      </c>
      <c r="F40" s="15">
        <f>'Memória SEINFRA'!F172</f>
        <v>39.520000000000003</v>
      </c>
      <c r="G40" s="104">
        <v>12.99</v>
      </c>
      <c r="H40" s="25">
        <f t="shared" ref="H40:H41" si="6">ROUND(G40+(G40*$I$7),2)</f>
        <v>16.14</v>
      </c>
      <c r="I40" s="25">
        <f t="shared" ref="I40:I41" si="7">ROUND((F40*H40),2)</f>
        <v>637.85</v>
      </c>
    </row>
    <row r="41" spans="1:9" s="8" customFormat="1" ht="45">
      <c r="A41" s="22" t="s">
        <v>172</v>
      </c>
      <c r="B41" s="22" t="s">
        <v>165</v>
      </c>
      <c r="C41" s="31" t="s">
        <v>230</v>
      </c>
      <c r="D41" s="125" t="s">
        <v>272</v>
      </c>
      <c r="E41" s="22" t="s">
        <v>213</v>
      </c>
      <c r="F41" s="15">
        <f>'Memória SEINFRA'!F182</f>
        <v>7.6</v>
      </c>
      <c r="G41" s="104">
        <v>534.04999999999995</v>
      </c>
      <c r="H41" s="25">
        <f t="shared" si="6"/>
        <v>663.4</v>
      </c>
      <c r="I41" s="25">
        <f t="shared" si="7"/>
        <v>5041.84</v>
      </c>
    </row>
    <row r="42" spans="1:9" s="8" customFormat="1" ht="30">
      <c r="A42" s="22" t="s">
        <v>173</v>
      </c>
      <c r="B42" s="22" t="s">
        <v>165</v>
      </c>
      <c r="C42" s="129" t="s">
        <v>215</v>
      </c>
      <c r="D42" s="130" t="s">
        <v>214</v>
      </c>
      <c r="E42" s="22" t="s">
        <v>213</v>
      </c>
      <c r="F42" s="15">
        <f>'Memória SEINFRA'!G191</f>
        <v>59.760000000000012</v>
      </c>
      <c r="G42" s="104">
        <v>43.69</v>
      </c>
      <c r="H42" s="25">
        <f t="shared" si="3"/>
        <v>54.27</v>
      </c>
      <c r="I42" s="25">
        <f t="shared" si="4"/>
        <v>3243.18</v>
      </c>
    </row>
    <row r="43" spans="1:9" s="8" customFormat="1" ht="29.25" customHeight="1">
      <c r="A43" s="22" t="s">
        <v>174</v>
      </c>
      <c r="B43" s="22" t="s">
        <v>209</v>
      </c>
      <c r="C43" s="31" t="s">
        <v>242</v>
      </c>
      <c r="D43" s="24" t="s">
        <v>243</v>
      </c>
      <c r="E43" s="31" t="s">
        <v>195</v>
      </c>
      <c r="F43" s="15">
        <v>18.29</v>
      </c>
      <c r="G43" s="104">
        <v>545.51</v>
      </c>
      <c r="H43" s="25">
        <f t="shared" si="3"/>
        <v>677.63</v>
      </c>
      <c r="I43" s="25">
        <f t="shared" si="4"/>
        <v>12393.85</v>
      </c>
    </row>
    <row r="44" spans="1:9" s="8" customFormat="1" ht="30.75" customHeight="1">
      <c r="A44" s="22" t="s">
        <v>202</v>
      </c>
      <c r="B44" s="131" t="s">
        <v>209</v>
      </c>
      <c r="C44" s="23">
        <v>2003475</v>
      </c>
      <c r="D44" s="127" t="s">
        <v>210</v>
      </c>
      <c r="E44" s="128" t="s">
        <v>46</v>
      </c>
      <c r="F44" s="141">
        <f>'Memória SEINFRA'!E206</f>
        <v>4</v>
      </c>
      <c r="G44" s="104">
        <v>518.26</v>
      </c>
      <c r="H44" s="25">
        <f t="shared" si="3"/>
        <v>643.78</v>
      </c>
      <c r="I44" s="25">
        <f t="shared" si="4"/>
        <v>2575.12</v>
      </c>
    </row>
    <row r="45" spans="1:9" s="8" customFormat="1" ht="9.9499999999999993" customHeight="1">
      <c r="A45" s="132"/>
      <c r="B45" s="133"/>
      <c r="C45" s="133"/>
      <c r="D45" s="133"/>
      <c r="E45" s="133"/>
      <c r="F45" s="133"/>
      <c r="G45" s="133"/>
      <c r="H45" s="133"/>
      <c r="I45" s="128"/>
    </row>
    <row r="46" spans="1:9" s="8" customFormat="1" ht="15.75">
      <c r="A46" s="120">
        <v>5</v>
      </c>
      <c r="B46" s="121"/>
      <c r="C46" s="121"/>
      <c r="D46" s="122" t="s">
        <v>219</v>
      </c>
      <c r="E46" s="121"/>
      <c r="F46" s="123"/>
      <c r="G46" s="123"/>
      <c r="H46" s="123">
        <f t="shared" ref="H46:H50" si="8">ROUND(G46+(G46*$I$7),2)</f>
        <v>0</v>
      </c>
      <c r="I46" s="124">
        <f>SUM(I47:I50)</f>
        <v>20232.55</v>
      </c>
    </row>
    <row r="47" spans="1:9" s="8" customFormat="1" ht="61.9" customHeight="1">
      <c r="A47" s="22" t="s">
        <v>177</v>
      </c>
      <c r="B47" s="22" t="s">
        <v>165</v>
      </c>
      <c r="C47" s="31" t="s">
        <v>184</v>
      </c>
      <c r="D47" s="24" t="s">
        <v>187</v>
      </c>
      <c r="E47" s="22" t="s">
        <v>7</v>
      </c>
      <c r="F47" s="15">
        <f>'Memória SEINFRA'!G216</f>
        <v>1.32</v>
      </c>
      <c r="G47" s="104">
        <v>1065.68</v>
      </c>
      <c r="H47" s="25">
        <f t="shared" si="8"/>
        <v>1323.79</v>
      </c>
      <c r="I47" s="25">
        <f>ROUND((F47*H47),2)</f>
        <v>1747.4</v>
      </c>
    </row>
    <row r="48" spans="1:9" s="8" customFormat="1" ht="57" customHeight="1">
      <c r="A48" s="22" t="s">
        <v>178</v>
      </c>
      <c r="B48" s="22" t="s">
        <v>165</v>
      </c>
      <c r="C48" s="31" t="s">
        <v>185</v>
      </c>
      <c r="D48" s="24" t="s">
        <v>188</v>
      </c>
      <c r="E48" s="23" t="s">
        <v>7</v>
      </c>
      <c r="F48" s="15">
        <f>'Memória SEINFRA'!H224</f>
        <v>1.7999999999999998</v>
      </c>
      <c r="G48" s="104">
        <v>1008.54</v>
      </c>
      <c r="H48" s="25">
        <f t="shared" si="8"/>
        <v>1252.81</v>
      </c>
      <c r="I48" s="25">
        <f>ROUND((F48*H48),2)</f>
        <v>2255.06</v>
      </c>
    </row>
    <row r="49" spans="1:10" s="8" customFormat="1" ht="45" customHeight="1">
      <c r="A49" s="22" t="s">
        <v>179</v>
      </c>
      <c r="B49" s="22" t="s">
        <v>165</v>
      </c>
      <c r="C49" s="22" t="s">
        <v>186</v>
      </c>
      <c r="D49" s="24" t="s">
        <v>189</v>
      </c>
      <c r="E49" s="22" t="s">
        <v>7</v>
      </c>
      <c r="F49" s="15">
        <f>'Memória SEINFRA'!H234</f>
        <v>3.3200000000000003</v>
      </c>
      <c r="G49" s="104">
        <v>1103.29</v>
      </c>
      <c r="H49" s="25">
        <f t="shared" si="8"/>
        <v>1370.51</v>
      </c>
      <c r="I49" s="25">
        <f>ROUND((F49*H49),2)</f>
        <v>4550.09</v>
      </c>
    </row>
    <row r="50" spans="1:10" s="8" customFormat="1" ht="45">
      <c r="A50" s="22" t="s">
        <v>218</v>
      </c>
      <c r="B50" s="22" t="s">
        <v>165</v>
      </c>
      <c r="C50" s="22" t="s">
        <v>194</v>
      </c>
      <c r="D50" s="24" t="s">
        <v>193</v>
      </c>
      <c r="E50" s="22" t="s">
        <v>195</v>
      </c>
      <c r="F50" s="15">
        <f>'Memória SEINFRA'!G243</f>
        <v>3200</v>
      </c>
      <c r="G50" s="104">
        <v>2.94</v>
      </c>
      <c r="H50" s="25">
        <f t="shared" si="8"/>
        <v>3.65</v>
      </c>
      <c r="I50" s="25">
        <f>ROUND((F50*H50),2)</f>
        <v>11680</v>
      </c>
    </row>
    <row r="51" spans="1:10" s="8" customFormat="1" ht="9.9499999999999993" customHeight="1">
      <c r="A51" s="173"/>
      <c r="B51" s="173"/>
      <c r="C51" s="173"/>
      <c r="D51" s="173"/>
      <c r="E51" s="173"/>
      <c r="F51" s="173"/>
      <c r="G51" s="173"/>
      <c r="H51" s="173"/>
      <c r="I51" s="173"/>
    </row>
    <row r="52" spans="1:10" s="3" customFormat="1" ht="20.100000000000001" customHeight="1">
      <c r="A52" s="152" t="s">
        <v>37</v>
      </c>
      <c r="B52" s="152"/>
      <c r="C52" s="152"/>
      <c r="D52" s="152"/>
      <c r="E52" s="152"/>
      <c r="F52" s="152"/>
      <c r="G52" s="152"/>
      <c r="H52" s="152"/>
      <c r="I52" s="134">
        <f>I10+I13+I26+I34+I46</f>
        <v>1057657.3199999998</v>
      </c>
      <c r="J52" s="9"/>
    </row>
    <row r="53" spans="1:10" ht="40.15" customHeight="1">
      <c r="A53" s="33"/>
      <c r="B53" s="34"/>
      <c r="C53" s="34"/>
      <c r="D53" s="34"/>
      <c r="E53" s="34"/>
      <c r="F53" s="34"/>
      <c r="G53" s="35"/>
      <c r="H53" s="34"/>
      <c r="I53" s="36"/>
      <c r="J53" s="10"/>
    </row>
    <row r="54" spans="1:10" ht="11.25" customHeight="1">
      <c r="A54" s="37"/>
      <c r="B54" s="38"/>
      <c r="C54" s="40"/>
      <c r="D54" s="143" t="s">
        <v>270</v>
      </c>
      <c r="E54" s="143"/>
      <c r="F54" s="143"/>
      <c r="G54" s="143"/>
      <c r="H54" s="143"/>
      <c r="I54" s="39"/>
    </row>
    <row r="55" spans="1:10" s="3" customFormat="1" ht="15">
      <c r="A55" s="37"/>
      <c r="B55" s="38"/>
      <c r="C55" s="40"/>
      <c r="D55" s="177" t="s">
        <v>59</v>
      </c>
      <c r="E55" s="177"/>
      <c r="F55" s="177"/>
      <c r="G55" s="177"/>
      <c r="H55" s="177"/>
      <c r="I55" s="39"/>
    </row>
    <row r="56" spans="1:10" s="3" customFormat="1" ht="15">
      <c r="A56" s="41"/>
      <c r="B56" s="40"/>
      <c r="C56" s="40"/>
      <c r="D56" s="178" t="s">
        <v>60</v>
      </c>
      <c r="E56" s="178"/>
      <c r="F56" s="178"/>
      <c r="G56" s="178"/>
      <c r="H56" s="178"/>
      <c r="I56" s="44"/>
    </row>
    <row r="57" spans="1:10" ht="15">
      <c r="A57" s="41"/>
      <c r="B57" s="40"/>
      <c r="C57" s="40"/>
      <c r="D57" s="179" t="s">
        <v>269</v>
      </c>
      <c r="E57" s="179"/>
      <c r="F57" s="179"/>
      <c r="G57" s="179"/>
      <c r="H57" s="179"/>
      <c r="I57" s="44"/>
    </row>
    <row r="58" spans="1:10" ht="15">
      <c r="A58" s="41"/>
      <c r="B58" s="40"/>
      <c r="C58" s="40"/>
      <c r="D58" s="40"/>
      <c r="E58" s="40"/>
      <c r="F58" s="40"/>
      <c r="G58" s="43"/>
      <c r="H58" s="40"/>
      <c r="I58" s="44"/>
    </row>
    <row r="59" spans="1:10" ht="15">
      <c r="A59" s="41"/>
      <c r="B59" s="40"/>
      <c r="C59" s="40"/>
      <c r="D59" s="40"/>
      <c r="E59" s="40"/>
      <c r="F59" s="40"/>
      <c r="G59" s="43"/>
      <c r="H59" s="40"/>
      <c r="I59" s="44"/>
    </row>
    <row r="60" spans="1:10" ht="29.45" customHeight="1">
      <c r="A60" s="37"/>
      <c r="B60" s="38"/>
      <c r="C60" s="40"/>
      <c r="D60" s="143" t="s">
        <v>270</v>
      </c>
      <c r="E60" s="143"/>
      <c r="F60" s="143"/>
      <c r="G60" s="143"/>
      <c r="H60" s="143"/>
      <c r="I60" s="39"/>
    </row>
    <row r="61" spans="1:10" s="3" customFormat="1" ht="15">
      <c r="A61" s="37"/>
      <c r="B61" s="38"/>
      <c r="C61" s="40"/>
      <c r="D61" s="177" t="s">
        <v>61</v>
      </c>
      <c r="E61" s="177"/>
      <c r="F61" s="177"/>
      <c r="G61" s="177"/>
      <c r="H61" s="177"/>
      <c r="I61" s="39"/>
    </row>
    <row r="62" spans="1:10" s="3" customFormat="1" ht="12" customHeight="1">
      <c r="A62" s="41"/>
      <c r="B62" s="40"/>
      <c r="C62" s="40"/>
      <c r="D62" s="178" t="s">
        <v>62</v>
      </c>
      <c r="E62" s="178"/>
      <c r="F62" s="178"/>
      <c r="G62" s="178"/>
      <c r="H62" s="178"/>
      <c r="I62" s="44"/>
    </row>
    <row r="63" spans="1:10" s="3" customFormat="1" ht="12" customHeight="1">
      <c r="A63" s="41"/>
      <c r="B63" s="40"/>
      <c r="C63" s="40"/>
      <c r="D63" s="42"/>
      <c r="E63" s="40"/>
      <c r="F63" s="40"/>
      <c r="G63" s="43"/>
      <c r="H63" s="40"/>
      <c r="I63" s="44"/>
    </row>
    <row r="64" spans="1:10" ht="15">
      <c r="A64" s="45"/>
      <c r="B64" s="46"/>
      <c r="C64" s="46"/>
      <c r="D64" s="46"/>
      <c r="E64" s="46"/>
      <c r="F64" s="46"/>
      <c r="G64" s="47"/>
      <c r="H64" s="46"/>
      <c r="I64" s="48"/>
    </row>
  </sheetData>
  <customSheetViews>
    <customSheetView guid="{46B44D95-2370-4419-BD85-88291A251F92}" showPageBreaks="1" showGridLines="0" zeroValues="0" printArea="1" view="pageBreakPreview" topLeftCell="A31">
      <selection activeCell="A46" sqref="A46:H46"/>
      <pageMargins left="0.47244094488188981" right="0.19685039370078741" top="0.59055118110236227" bottom="0.6692913385826772" header="0" footer="0"/>
      <printOptions horizontalCentered="1"/>
      <pageSetup paperSize="9" scale="41" fitToHeight="2" orientation="landscape" horizontalDpi="4294967295" r:id="rId1"/>
      <headerFooter alignWithMargins="0"/>
    </customSheetView>
  </customSheetViews>
  <mergeCells count="28">
    <mergeCell ref="D55:H55"/>
    <mergeCell ref="D56:H56"/>
    <mergeCell ref="D57:H57"/>
    <mergeCell ref="D61:H61"/>
    <mergeCell ref="D62:H62"/>
    <mergeCell ref="D60:H60"/>
    <mergeCell ref="A12:I12"/>
    <mergeCell ref="A33:I33"/>
    <mergeCell ref="A25:I25"/>
    <mergeCell ref="G21:I21"/>
    <mergeCell ref="A51:I51"/>
    <mergeCell ref="G14:I14"/>
    <mergeCell ref="D54:H54"/>
    <mergeCell ref="D1:I1"/>
    <mergeCell ref="A1:C1"/>
    <mergeCell ref="A5:E5"/>
    <mergeCell ref="A6:E6"/>
    <mergeCell ref="A52:H52"/>
    <mergeCell ref="A8:I8"/>
    <mergeCell ref="F5:I5"/>
    <mergeCell ref="A7:E7"/>
    <mergeCell ref="A2:I2"/>
    <mergeCell ref="H4:I4"/>
    <mergeCell ref="A4:E4"/>
    <mergeCell ref="A3:E3"/>
    <mergeCell ref="F3:G3"/>
    <mergeCell ref="H3:I3"/>
    <mergeCell ref="F4:G4"/>
  </mergeCells>
  <phoneticPr fontId="4" type="noConversion"/>
  <printOptions horizontalCentered="1"/>
  <pageMargins left="0.47244094488188981" right="0.19685039370078741" top="0.59055118110236227" bottom="0.6692913385826772" header="0" footer="0"/>
  <pageSetup paperSize="9" scale="41" fitToHeight="2" orientation="landscape" horizontalDpi="4294967295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6147" r:id="rId5">
          <objectPr defaultSize="0" autoPict="0" r:id="rId6">
            <anchor moveWithCells="1">
              <from>
                <xdr:col>0</xdr:col>
                <xdr:colOff>104775</xdr:colOff>
                <xdr:row>0</xdr:row>
                <xdr:rowOff>133350</xdr:rowOff>
              </from>
              <to>
                <xdr:col>1</xdr:col>
                <xdr:colOff>352425</xdr:colOff>
                <xdr:row>0</xdr:row>
                <xdr:rowOff>704850</xdr:rowOff>
              </to>
            </anchor>
          </objectPr>
        </oleObject>
      </mc:Choice>
      <mc:Fallback>
        <oleObject progId="Word.Picture.8" shapeId="614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6"/>
  <sheetViews>
    <sheetView view="pageBreakPreview" zoomScale="90" zoomScaleNormal="100" zoomScaleSheetLayoutView="90" workbookViewId="0">
      <selection activeCell="C246" sqref="C246:G246"/>
    </sheetView>
  </sheetViews>
  <sheetFormatPr defaultColWidth="9.140625" defaultRowHeight="12.75"/>
  <cols>
    <col min="1" max="1" width="9.140625" style="83"/>
    <col min="2" max="2" width="10.7109375" style="83" bestFit="1" customWidth="1"/>
    <col min="3" max="3" width="11.140625" style="83" customWidth="1"/>
    <col min="4" max="4" width="18.85546875" style="83" customWidth="1"/>
    <col min="5" max="5" width="22" style="83" customWidth="1"/>
    <col min="6" max="6" width="16.42578125" style="83" customWidth="1"/>
    <col min="7" max="7" width="14.85546875" style="83" customWidth="1"/>
    <col min="8" max="16384" width="9.140625" style="83"/>
  </cols>
  <sheetData>
    <row r="1" spans="1:9">
      <c r="A1" s="79"/>
      <c r="B1" s="79"/>
      <c r="C1" s="80" t="s">
        <v>74</v>
      </c>
      <c r="D1" s="81"/>
      <c r="E1" s="81"/>
      <c r="F1" s="82"/>
      <c r="G1" s="82"/>
      <c r="H1" s="82"/>
      <c r="I1" s="82"/>
    </row>
    <row r="2" spans="1:9">
      <c r="A2" s="79"/>
      <c r="B2" s="79"/>
      <c r="C2" s="84" t="s">
        <v>107</v>
      </c>
      <c r="D2" s="81"/>
      <c r="E2" s="81"/>
      <c r="F2" s="82"/>
      <c r="G2" s="82"/>
      <c r="H2" s="82"/>
      <c r="I2" s="82"/>
    </row>
    <row r="3" spans="1:9">
      <c r="A3" s="79"/>
      <c r="B3" s="79"/>
      <c r="C3" s="84" t="s">
        <v>108</v>
      </c>
      <c r="D3" s="81"/>
      <c r="E3" s="81"/>
      <c r="F3" s="82"/>
      <c r="G3" s="82"/>
      <c r="H3" s="85"/>
      <c r="I3" s="82"/>
    </row>
    <row r="4" spans="1:9">
      <c r="A4" s="79"/>
      <c r="B4" s="79"/>
      <c r="C4" s="84" t="s">
        <v>109</v>
      </c>
      <c r="D4" s="81"/>
      <c r="E4" s="81"/>
      <c r="F4" s="82"/>
      <c r="G4" s="82"/>
      <c r="H4" s="82"/>
      <c r="I4" s="82"/>
    </row>
    <row r="5" spans="1:9" ht="13.5" thickBot="1">
      <c r="A5" s="79"/>
      <c r="B5" s="79"/>
      <c r="C5" s="84" t="s">
        <v>110</v>
      </c>
      <c r="D5" s="81"/>
      <c r="E5" s="81"/>
      <c r="F5" s="82"/>
      <c r="G5" s="82"/>
      <c r="H5" s="82"/>
      <c r="I5" s="82"/>
    </row>
    <row r="6" spans="1:9" ht="16.5" thickBot="1">
      <c r="A6" s="200" t="s">
        <v>75</v>
      </c>
      <c r="B6" s="201"/>
      <c r="C6" s="201"/>
      <c r="D6" s="201"/>
      <c r="E6" s="201"/>
      <c r="F6" s="201"/>
      <c r="G6" s="201"/>
      <c r="H6" s="201"/>
      <c r="I6" s="201"/>
    </row>
    <row r="7" spans="1:9" ht="13.5" thickBot="1">
      <c r="A7" s="202"/>
      <c r="B7" s="202"/>
      <c r="C7" s="202"/>
      <c r="D7" s="202"/>
      <c r="E7" s="202"/>
      <c r="F7" s="202"/>
      <c r="G7" s="202"/>
      <c r="H7" s="202"/>
      <c r="I7" s="202"/>
    </row>
    <row r="8" spans="1:9">
      <c r="A8" s="217" t="str">
        <f>'Planilha Orcamentária'!A3:E3</f>
        <v>PREFEITURA MUNICIPAL DE MARTINS SOARES</v>
      </c>
      <c r="B8" s="218"/>
      <c r="C8" s="218"/>
      <c r="D8" s="218"/>
      <c r="E8" s="218"/>
      <c r="F8" s="218"/>
      <c r="G8" s="225" t="s">
        <v>267</v>
      </c>
      <c r="H8" s="225"/>
      <c r="I8" s="226"/>
    </row>
    <row r="9" spans="1:9" ht="13.15" customHeight="1">
      <c r="A9" s="219" t="str">
        <f>'Planilha Orcamentária'!A4:E4</f>
        <v>OBRA: PAVIMENTAÇÃO ASFÁLTICA EM CBUQ</v>
      </c>
      <c r="B9" s="220"/>
      <c r="C9" s="220"/>
      <c r="D9" s="220"/>
      <c r="E9" s="220"/>
      <c r="F9" s="220"/>
      <c r="G9" s="227" t="s">
        <v>268</v>
      </c>
      <c r="H9" s="228"/>
      <c r="I9" s="229"/>
    </row>
    <row r="10" spans="1:9" ht="13.5" thickBot="1">
      <c r="A10" s="221" t="str">
        <f>'Planilha Orcamentária'!A5:E5</f>
        <v>LOCAL: ZONA RURAL, ESTRADA RURAL CÓRREGO JORDÃO</v>
      </c>
      <c r="B10" s="222"/>
      <c r="C10" s="222"/>
      <c r="D10" s="222"/>
      <c r="E10" s="222"/>
      <c r="F10" s="222"/>
      <c r="G10" s="223"/>
      <c r="H10" s="223"/>
      <c r="I10" s="224"/>
    </row>
    <row r="11" spans="1:9">
      <c r="A11" s="79"/>
      <c r="B11" s="79"/>
      <c r="C11" s="82"/>
      <c r="D11" s="82"/>
      <c r="E11" s="82"/>
      <c r="F11" s="82"/>
      <c r="G11" s="82"/>
      <c r="H11" s="82"/>
      <c r="I11" s="82"/>
    </row>
    <row r="12" spans="1:9">
      <c r="A12" s="86">
        <f>'Planilha Orcamentária'!A10</f>
        <v>1</v>
      </c>
      <c r="B12" s="86"/>
      <c r="C12" s="203" t="str">
        <f>'Planilha Orcamentária'!D10</f>
        <v>SERVIÇOS PRELIMINARES</v>
      </c>
      <c r="D12" s="204"/>
      <c r="E12" s="204"/>
      <c r="F12" s="204"/>
      <c r="G12" s="204"/>
      <c r="H12" s="204"/>
      <c r="I12" s="204"/>
    </row>
    <row r="13" spans="1:9" ht="51.75" customHeight="1">
      <c r="A13" s="86" t="str">
        <f>'Planilha Orcamentária'!A11</f>
        <v>1.1</v>
      </c>
      <c r="B13" s="87" t="str">
        <f>'Planilha Orcamentária'!C11</f>
        <v>ED-28427</v>
      </c>
      <c r="C13" s="182" t="str">
        <f>'Planilha Orcamentária'!D11</f>
        <v>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</v>
      </c>
      <c r="D13" s="183"/>
      <c r="E13" s="183"/>
      <c r="F13" s="183"/>
      <c r="G13" s="183"/>
      <c r="H13" s="183"/>
      <c r="I13" s="184"/>
    </row>
    <row r="14" spans="1:9">
      <c r="A14" s="79"/>
      <c r="B14" s="79"/>
      <c r="C14" s="88"/>
      <c r="D14" s="88"/>
      <c r="E14" s="88"/>
      <c r="F14" s="88"/>
      <c r="G14" s="88"/>
      <c r="H14" s="88"/>
      <c r="I14" s="88"/>
    </row>
    <row r="15" spans="1:9">
      <c r="A15" s="79"/>
      <c r="B15" s="83" t="s">
        <v>91</v>
      </c>
      <c r="C15" s="108">
        <v>1</v>
      </c>
      <c r="D15" s="82" t="s">
        <v>92</v>
      </c>
      <c r="E15" s="82" t="s">
        <v>76</v>
      </c>
      <c r="G15" s="82"/>
      <c r="H15" s="82"/>
      <c r="I15" s="82"/>
    </row>
    <row r="16" spans="1:9">
      <c r="A16" s="79"/>
      <c r="B16" s="89"/>
      <c r="C16" s="89"/>
      <c r="D16" s="89"/>
      <c r="E16" s="89"/>
      <c r="F16" s="89"/>
      <c r="G16" s="89"/>
      <c r="H16" s="89"/>
      <c r="I16" s="89"/>
    </row>
    <row r="17" spans="1:9">
      <c r="A17" s="86">
        <f>'Planilha Orcamentária'!A13</f>
        <v>2</v>
      </c>
      <c r="B17" s="86"/>
      <c r="C17" s="203" t="str">
        <f>'Planilha Orcamentária'!D13</f>
        <v>TERRAPLANAGEM</v>
      </c>
      <c r="D17" s="204"/>
      <c r="E17" s="204"/>
      <c r="F17" s="204"/>
      <c r="G17" s="204"/>
      <c r="H17" s="204"/>
      <c r="I17" s="204"/>
    </row>
    <row r="18" spans="1:9" ht="27.75" customHeight="1">
      <c r="A18" s="86" t="str">
        <f>'Planilha Orcamentária'!A14</f>
        <v>2.1</v>
      </c>
      <c r="B18" s="87" t="str">
        <f>'Planilha Orcamentária'!C14</f>
        <v>RO-00001</v>
      </c>
      <c r="C18" s="205" t="str">
        <f>'Planilha Orcamentária'!D14</f>
        <v>DESMATAMENTO, LIMPEZA DE ÁREA E ESTOCAGEM DO MATERIAL DE LIMPEZA COM ÁRVORES DE DIÂMETRO ATÉ 0,15M (EXCLUI CARGA E TRANSPORTE PARA BOTA-FORA)</v>
      </c>
      <c r="D18" s="205"/>
      <c r="E18" s="205"/>
      <c r="F18" s="205"/>
      <c r="G18" s="205"/>
      <c r="H18" s="205"/>
      <c r="I18" s="205"/>
    </row>
    <row r="19" spans="1:9">
      <c r="A19" s="90"/>
      <c r="B19" s="79"/>
      <c r="C19" s="91"/>
      <c r="D19" s="91"/>
      <c r="E19" s="91"/>
      <c r="F19" s="91"/>
      <c r="G19" s="91"/>
      <c r="H19" s="91"/>
      <c r="I19" s="91"/>
    </row>
    <row r="20" spans="1:9">
      <c r="A20" s="90"/>
      <c r="B20" s="180" t="s">
        <v>88</v>
      </c>
      <c r="C20" s="181"/>
      <c r="D20" s="92" t="s">
        <v>79</v>
      </c>
      <c r="E20" s="206"/>
      <c r="F20" s="206"/>
      <c r="G20" s="206"/>
      <c r="H20" s="206"/>
      <c r="I20" s="91"/>
    </row>
    <row r="21" spans="1:9">
      <c r="A21" s="90"/>
      <c r="B21" s="86" t="s">
        <v>89</v>
      </c>
      <c r="C21" s="86" t="s">
        <v>90</v>
      </c>
      <c r="D21" s="92" t="s">
        <v>81</v>
      </c>
      <c r="E21" s="206"/>
      <c r="F21" s="206"/>
      <c r="G21" s="206"/>
      <c r="H21" s="206"/>
      <c r="I21" s="91"/>
    </row>
    <row r="22" spans="1:9">
      <c r="A22" s="90"/>
      <c r="B22" s="87" t="s">
        <v>87</v>
      </c>
      <c r="C22" s="87" t="s">
        <v>141</v>
      </c>
      <c r="D22" s="93">
        <v>660.08</v>
      </c>
      <c r="E22" s="88" t="s">
        <v>266</v>
      </c>
      <c r="F22" s="88"/>
      <c r="G22" s="88"/>
      <c r="H22" s="88"/>
      <c r="I22" s="91"/>
    </row>
    <row r="23" spans="1:9">
      <c r="A23" s="90"/>
      <c r="B23" s="87" t="s">
        <v>141</v>
      </c>
      <c r="C23" s="87" t="s">
        <v>157</v>
      </c>
      <c r="D23" s="93">
        <v>467</v>
      </c>
      <c r="E23" s="91"/>
      <c r="F23" s="91"/>
      <c r="G23" s="91"/>
      <c r="H23" s="91"/>
      <c r="I23" s="91"/>
    </row>
    <row r="24" spans="1:9">
      <c r="A24" s="90"/>
      <c r="B24" s="79"/>
      <c r="C24" s="94" t="s">
        <v>225</v>
      </c>
      <c r="D24" s="94">
        <v>1127.08</v>
      </c>
      <c r="E24" s="91"/>
      <c r="F24" s="91"/>
      <c r="G24" s="91"/>
      <c r="H24" s="91"/>
      <c r="I24" s="91"/>
    </row>
    <row r="26" spans="1:9" ht="25.5" customHeight="1">
      <c r="A26" s="86" t="str">
        <f>'Planilha Orcamentária'!A15</f>
        <v>2.2</v>
      </c>
      <c r="B26" s="87" t="str">
        <f>'Planilha Orcamentária'!C15</f>
        <v>RO-00046</v>
      </c>
      <c r="C26" s="205" t="str">
        <f>'Planilha Orcamentária'!D15</f>
        <v>ESCAVAÇÃO, CARGA E TRANSPORTE DE MATERIAL DE 1ª CATEGORIA - EXECUTADO COM ESCAVADEIRA DE 1,40 M³ E CAMINHÃO BASCULANTE DE 12 M³ E COM CAMINHO DE SERVIÇO EM LEITO NATURAL - DMT DE 50 A 200 M</v>
      </c>
      <c r="D26" s="205"/>
      <c r="E26" s="205"/>
      <c r="F26" s="205"/>
      <c r="G26" s="205"/>
      <c r="H26" s="205"/>
      <c r="I26" s="205"/>
    </row>
    <row r="27" spans="1:9">
      <c r="A27" s="90"/>
      <c r="B27" s="79"/>
      <c r="C27" s="91"/>
      <c r="D27" s="91"/>
      <c r="E27" s="91"/>
      <c r="F27" s="91"/>
      <c r="G27" s="91"/>
      <c r="H27" s="91"/>
      <c r="I27" s="91"/>
    </row>
    <row r="28" spans="1:9">
      <c r="A28" s="90"/>
      <c r="B28" s="79" t="s">
        <v>84</v>
      </c>
      <c r="C28" s="96">
        <f>Cubação!F43</f>
        <v>235.74000000000004</v>
      </c>
      <c r="D28" s="91" t="s">
        <v>85</v>
      </c>
      <c r="E28" s="206" t="s">
        <v>86</v>
      </c>
      <c r="F28" s="206"/>
      <c r="G28" s="206"/>
      <c r="H28" s="206"/>
      <c r="I28" s="91"/>
    </row>
    <row r="29" spans="1:9">
      <c r="A29" s="90"/>
      <c r="B29" s="79"/>
      <c r="C29" s="91"/>
      <c r="D29" s="91"/>
      <c r="E29" s="91"/>
      <c r="F29" s="91"/>
      <c r="G29" s="91"/>
      <c r="H29" s="91"/>
      <c r="I29" s="91"/>
    </row>
    <row r="30" spans="1:9">
      <c r="A30" s="86" t="str">
        <f>'Planilha Orcamentária'!A16</f>
        <v>2.3</v>
      </c>
      <c r="B30" s="87" t="str">
        <f>'Planilha Orcamentária'!C16</f>
        <v>RO-00215</v>
      </c>
      <c r="C30" s="205" t="str">
        <f>'Planilha Orcamentária'!D16</f>
        <v>COMPACTAÇÃO DE ATERROS A 100% DO PROCTOR NORMAL (INCLUI ESPALHAMENTO)</v>
      </c>
      <c r="D30" s="205"/>
      <c r="E30" s="205"/>
      <c r="F30" s="205"/>
      <c r="G30" s="205"/>
      <c r="H30" s="205"/>
      <c r="I30" s="205"/>
    </row>
    <row r="32" spans="1:9">
      <c r="A32" s="90"/>
      <c r="B32" s="79" t="s">
        <v>84</v>
      </c>
      <c r="C32" s="96">
        <f>C28</f>
        <v>235.74000000000004</v>
      </c>
      <c r="D32" s="91" t="s">
        <v>85</v>
      </c>
      <c r="E32" s="206" t="s">
        <v>86</v>
      </c>
      <c r="F32" s="206"/>
      <c r="G32" s="206"/>
      <c r="H32" s="206"/>
      <c r="I32" s="91"/>
    </row>
    <row r="33" spans="1:9">
      <c r="A33" s="90"/>
      <c r="B33" s="79"/>
      <c r="C33" s="91"/>
      <c r="D33" s="91"/>
      <c r="E33" s="91"/>
      <c r="F33" s="91"/>
      <c r="G33" s="91"/>
      <c r="H33" s="91"/>
      <c r="I33" s="91"/>
    </row>
    <row r="34" spans="1:9" ht="15" customHeight="1">
      <c r="A34" s="86" t="str">
        <f>'Planilha Orcamentária'!A17</f>
        <v>2.4</v>
      </c>
      <c r="B34" s="109" t="str">
        <f>'Planilha Orcamentária'!C17</f>
        <v>RO-40192</v>
      </c>
      <c r="C34" s="205" t="str">
        <f>'Planilha Orcamentária'!D17</f>
        <v>ESCAVAÇÃO E CARGA COM TRATOR E CARREGADEIRA (MATERILA DE 1ª CATEGORIA)</v>
      </c>
      <c r="D34" s="205"/>
      <c r="E34" s="205"/>
      <c r="F34" s="205"/>
      <c r="G34" s="205"/>
      <c r="H34" s="205"/>
      <c r="I34" s="205"/>
    </row>
    <row r="36" spans="1:9">
      <c r="A36" s="90"/>
      <c r="B36" s="180" t="s">
        <v>88</v>
      </c>
      <c r="C36" s="181"/>
      <c r="D36" s="92" t="s">
        <v>159</v>
      </c>
      <c r="E36" s="92" t="s">
        <v>158</v>
      </c>
      <c r="F36" s="92" t="s">
        <v>160</v>
      </c>
      <c r="G36" s="91"/>
      <c r="I36" s="91"/>
    </row>
    <row r="37" spans="1:9">
      <c r="A37" s="90"/>
      <c r="B37" s="86" t="s">
        <v>89</v>
      </c>
      <c r="C37" s="86" t="s">
        <v>90</v>
      </c>
      <c r="D37" s="92" t="s">
        <v>83</v>
      </c>
      <c r="E37" s="92" t="s">
        <v>83</v>
      </c>
      <c r="F37" s="92" t="s">
        <v>83</v>
      </c>
      <c r="G37" s="91"/>
      <c r="H37" s="91"/>
      <c r="I37" s="91"/>
    </row>
    <row r="38" spans="1:9">
      <c r="A38" s="90"/>
      <c r="B38" s="87" t="s">
        <v>87</v>
      </c>
      <c r="C38" s="87" t="s">
        <v>157</v>
      </c>
      <c r="D38" s="93">
        <f>Cubação!E43</f>
        <v>1091.8199999999997</v>
      </c>
      <c r="E38" s="93">
        <f>C32</f>
        <v>235.74000000000004</v>
      </c>
      <c r="F38" s="94">
        <f>D38-E38</f>
        <v>856.0799999999997</v>
      </c>
      <c r="G38" s="91"/>
      <c r="H38" s="91"/>
      <c r="I38" s="91"/>
    </row>
    <row r="39" spans="1:9">
      <c r="A39" s="90"/>
      <c r="B39" s="79"/>
      <c r="C39" s="91"/>
      <c r="D39" s="91"/>
      <c r="E39" s="91"/>
      <c r="F39" s="91"/>
      <c r="G39" s="91"/>
      <c r="H39" s="91"/>
      <c r="I39" s="91"/>
    </row>
    <row r="40" spans="1:9" ht="23.25" customHeight="1">
      <c r="A40" s="86" t="str">
        <f>'Planilha Orcamentária'!A18</f>
        <v>2.5</v>
      </c>
      <c r="B40" s="87" t="str">
        <f>'Planilha Orcamentária'!C18</f>
        <v>ED-29232</v>
      </c>
      <c r="C40" s="205" t="str">
        <f>'Planilha Orcamentária'!D18</f>
        <v>TRANSPORTE DE MATERIAL DE QUALQUER NATUREZA EM CAMINHÃO, DISTÂNCIA MAIOR QUE 5KM E MENOR OU IGUAL A 10KM, DENTRO DO PERÍMETRO URBANO, EXCLUSIVE CARGA, INCLUSIVE DESCARGA</v>
      </c>
      <c r="D40" s="205"/>
      <c r="E40" s="205"/>
      <c r="F40" s="205"/>
      <c r="G40" s="205"/>
      <c r="H40" s="205"/>
      <c r="I40" s="205"/>
    </row>
    <row r="41" spans="1:9">
      <c r="A41" s="90"/>
      <c r="B41" s="79"/>
      <c r="C41" s="91"/>
      <c r="D41" s="91"/>
      <c r="E41" s="91"/>
      <c r="F41" s="91"/>
      <c r="G41" s="91"/>
      <c r="H41" s="91"/>
      <c r="I41" s="91"/>
    </row>
    <row r="42" spans="1:9">
      <c r="A42" s="90"/>
      <c r="B42" s="180" t="s">
        <v>88</v>
      </c>
      <c r="C42" s="181"/>
      <c r="D42" s="92" t="s">
        <v>82</v>
      </c>
      <c r="E42" s="92" t="s">
        <v>98</v>
      </c>
      <c r="F42" s="92" t="s">
        <v>100</v>
      </c>
      <c r="G42" s="91"/>
      <c r="H42" s="91"/>
      <c r="I42" s="91"/>
    </row>
    <row r="43" spans="1:9">
      <c r="A43" s="90"/>
      <c r="B43" s="86" t="s">
        <v>89</v>
      </c>
      <c r="C43" s="86" t="s">
        <v>90</v>
      </c>
      <c r="D43" s="92" t="s">
        <v>83</v>
      </c>
      <c r="E43" s="92" t="s">
        <v>99</v>
      </c>
      <c r="F43" s="92" t="s">
        <v>101</v>
      </c>
      <c r="G43" s="91"/>
      <c r="H43" s="91"/>
      <c r="I43" s="91"/>
    </row>
    <row r="44" spans="1:9">
      <c r="A44" s="90"/>
      <c r="B44" s="87" t="str">
        <f>B38</f>
        <v>E00</v>
      </c>
      <c r="C44" s="87" t="str">
        <f>C38</f>
        <v>E40</v>
      </c>
      <c r="D44" s="93">
        <f>F38</f>
        <v>856.0799999999997</v>
      </c>
      <c r="E44" s="93">
        <v>4.22</v>
      </c>
      <c r="F44" s="94">
        <f>ROUND(D44*E44,2)</f>
        <v>3612.66</v>
      </c>
      <c r="G44" s="91"/>
      <c r="H44" s="91"/>
      <c r="I44" s="91"/>
    </row>
    <row r="45" spans="1:9">
      <c r="A45" s="90"/>
      <c r="B45" s="79"/>
      <c r="C45" s="91"/>
      <c r="D45" s="91"/>
      <c r="E45" s="91"/>
      <c r="F45" s="91"/>
      <c r="G45" s="91"/>
      <c r="H45" s="91"/>
      <c r="I45" s="91"/>
    </row>
    <row r="46" spans="1:9">
      <c r="A46" s="86" t="str">
        <f>'Planilha Orcamentária'!A19</f>
        <v>2.6</v>
      </c>
      <c r="B46" s="87" t="str">
        <f>'Planilha Orcamentária'!C19</f>
        <v>RO-41081</v>
      </c>
      <c r="C46" s="205" t="str">
        <f>'Planilha Orcamentária'!D19</f>
        <v>REGULARIZAÇÃO DO SUB-LEITO (PROCTOR NORMAL)</v>
      </c>
      <c r="D46" s="205"/>
      <c r="E46" s="205"/>
      <c r="F46" s="205"/>
      <c r="G46" s="205"/>
      <c r="H46" s="205"/>
      <c r="I46" s="205"/>
    </row>
    <row r="47" spans="1:9">
      <c r="A47" s="90"/>
      <c r="B47" s="79"/>
      <c r="C47" s="91"/>
      <c r="D47" s="91"/>
      <c r="E47" s="91"/>
      <c r="F47" s="91"/>
      <c r="G47" s="91"/>
      <c r="H47" s="91"/>
      <c r="I47" s="91"/>
    </row>
    <row r="48" spans="1:9">
      <c r="A48" s="90"/>
      <c r="B48" s="180" t="s">
        <v>88</v>
      </c>
      <c r="C48" s="181"/>
      <c r="D48" s="92" t="s">
        <v>77</v>
      </c>
      <c r="E48" s="92" t="s">
        <v>78</v>
      </c>
      <c r="F48" s="92" t="s">
        <v>79</v>
      </c>
      <c r="I48" s="91"/>
    </row>
    <row r="49" spans="1:9">
      <c r="A49" s="90"/>
      <c r="B49" s="86" t="s">
        <v>89</v>
      </c>
      <c r="C49" s="86" t="s">
        <v>90</v>
      </c>
      <c r="D49" s="92" t="s">
        <v>80</v>
      </c>
      <c r="E49" s="92" t="s">
        <v>80</v>
      </c>
      <c r="F49" s="92" t="s">
        <v>81</v>
      </c>
      <c r="I49" s="91"/>
    </row>
    <row r="50" spans="1:9">
      <c r="A50" s="90"/>
      <c r="B50" s="87" t="s">
        <v>87</v>
      </c>
      <c r="C50" s="87" t="str">
        <f>C44</f>
        <v>E40</v>
      </c>
      <c r="D50" s="93">
        <v>800</v>
      </c>
      <c r="E50" s="93">
        <v>7.2</v>
      </c>
      <c r="F50" s="94">
        <f>ROUND(D50*E50,2)</f>
        <v>5760</v>
      </c>
      <c r="I50" s="91"/>
    </row>
    <row r="51" spans="1:9">
      <c r="A51" s="90"/>
      <c r="B51" s="79"/>
      <c r="C51" s="91"/>
      <c r="D51" s="91"/>
      <c r="E51" s="91"/>
      <c r="F51" s="91"/>
      <c r="G51" s="91"/>
      <c r="H51" s="91"/>
      <c r="I51" s="91"/>
    </row>
    <row r="52" spans="1:9" ht="25.5" customHeight="1">
      <c r="A52" s="86" t="str">
        <f>'Planilha Orcamentária'!A20</f>
        <v>2.7</v>
      </c>
      <c r="B52" s="87" t="str">
        <f>'Planilha Orcamentária'!C20</f>
        <v>RO-42280</v>
      </c>
      <c r="C52" s="205" t="str">
        <f>'Planilha Orcamentária'!D20</f>
        <v>SUB-BASE, SEM MISTURA, COMPACTADA NA ENERGIA DE PROCTOR INTERMODIFICADO (EXECUÇÃO, INCLUINDO ESCAVAÇÃO, CARGA, DESCARGA, ESPALHAMENTO, UMEDICIMENTO E COMPACTAÇÃO DO MATERIAL; EXCLUI AQUISIÇÃO E TRANSPORTE DO MATERIAL)</v>
      </c>
      <c r="D52" s="205"/>
      <c r="E52" s="205"/>
      <c r="F52" s="205"/>
      <c r="G52" s="205"/>
      <c r="H52" s="205"/>
      <c r="I52" s="205"/>
    </row>
    <row r="54" spans="1:9">
      <c r="A54" s="90"/>
      <c r="B54" s="180" t="s">
        <v>88</v>
      </c>
      <c r="C54" s="181"/>
      <c r="D54" s="92" t="s">
        <v>79</v>
      </c>
      <c r="E54" s="92" t="s">
        <v>96</v>
      </c>
      <c r="F54" s="92" t="s">
        <v>82</v>
      </c>
      <c r="G54" s="91"/>
      <c r="H54" s="91"/>
      <c r="I54" s="91"/>
    </row>
    <row r="55" spans="1:9">
      <c r="A55" s="90"/>
      <c r="B55" s="86" t="s">
        <v>89</v>
      </c>
      <c r="C55" s="86" t="s">
        <v>90</v>
      </c>
      <c r="D55" s="92" t="s">
        <v>81</v>
      </c>
      <c r="E55" s="92" t="s">
        <v>80</v>
      </c>
      <c r="F55" s="92" t="s">
        <v>83</v>
      </c>
      <c r="G55" s="91"/>
      <c r="H55" s="91"/>
      <c r="I55" s="91"/>
    </row>
    <row r="56" spans="1:9">
      <c r="A56" s="90"/>
      <c r="B56" s="87" t="str">
        <f>B50</f>
        <v>E00</v>
      </c>
      <c r="C56" s="87" t="str">
        <f>C50</f>
        <v>E40</v>
      </c>
      <c r="D56" s="93">
        <f>F50</f>
        <v>5760</v>
      </c>
      <c r="E56" s="93">
        <v>0.15</v>
      </c>
      <c r="F56" s="94">
        <f>ROUND(D56*E56,2)</f>
        <v>864</v>
      </c>
      <c r="G56" s="91"/>
      <c r="H56" s="91"/>
      <c r="I56" s="91"/>
    </row>
    <row r="57" spans="1:9">
      <c r="A57" s="90"/>
      <c r="B57" s="79"/>
      <c r="C57" s="91"/>
      <c r="D57" s="91"/>
      <c r="E57" s="91"/>
      <c r="F57" s="91"/>
      <c r="G57" s="91"/>
      <c r="H57" s="91"/>
      <c r="I57" s="91"/>
    </row>
    <row r="58" spans="1:9">
      <c r="A58" s="86" t="str">
        <f>'Planilha Orcamentária'!A21</f>
        <v>2.8</v>
      </c>
      <c r="B58" s="87"/>
      <c r="C58" s="205" t="str">
        <f>'Planilha Orcamentária'!D21</f>
        <v>AQUISIÇÃO DE MATERIAL PARA SUB-BASE - SAIBRO</v>
      </c>
      <c r="D58" s="205"/>
      <c r="E58" s="205"/>
      <c r="F58" s="205"/>
      <c r="G58" s="205"/>
      <c r="H58" s="205"/>
      <c r="I58" s="205"/>
    </row>
    <row r="59" spans="1:9">
      <c r="A59" s="90"/>
      <c r="B59" s="79"/>
      <c r="C59" s="91"/>
      <c r="D59" s="91"/>
      <c r="E59" s="91"/>
      <c r="F59" s="91"/>
      <c r="G59" s="91"/>
      <c r="H59" s="91"/>
      <c r="I59" s="91"/>
    </row>
    <row r="60" spans="1:9" ht="15" customHeight="1">
      <c r="A60" s="90"/>
      <c r="B60" s="87" t="s">
        <v>82</v>
      </c>
      <c r="C60" s="94">
        <f>F56</f>
        <v>864</v>
      </c>
      <c r="D60" s="110" t="s">
        <v>85</v>
      </c>
      <c r="E60" s="110" t="s">
        <v>97</v>
      </c>
      <c r="F60" s="91"/>
      <c r="G60" s="91"/>
      <c r="H60" s="91"/>
      <c r="I60" s="91"/>
    </row>
    <row r="61" spans="1:9">
      <c r="A61" s="90"/>
      <c r="B61" s="79"/>
      <c r="C61" s="91"/>
      <c r="D61" s="91"/>
      <c r="E61" s="91"/>
      <c r="F61" s="91"/>
      <c r="G61" s="91"/>
      <c r="H61" s="91"/>
      <c r="I61" s="91"/>
    </row>
    <row r="62" spans="1:9" ht="21.75" customHeight="1">
      <c r="A62" s="86" t="str">
        <f>'Planilha Orcamentária'!A22</f>
        <v>2.9</v>
      </c>
      <c r="B62" s="87" t="str">
        <f>'Planilha Orcamentária'!C22</f>
        <v>RO-41337</v>
      </c>
      <c r="C62" s="205" t="str">
        <f>'Planilha Orcamentária'!D22</f>
        <v>TRANSPORTE DE MATERIAL DE JAZIDA PARA CONSERVAÇÃO. DISTÂNCIA MÉDIA DE TRANSPORTE &lt;= 10,00 KM</v>
      </c>
      <c r="D62" s="205"/>
      <c r="E62" s="205"/>
      <c r="F62" s="205"/>
      <c r="G62" s="205"/>
      <c r="H62" s="205"/>
      <c r="I62" s="205"/>
    </row>
    <row r="64" spans="1:9">
      <c r="A64" s="90"/>
      <c r="B64" s="180" t="s">
        <v>88</v>
      </c>
      <c r="C64" s="181"/>
      <c r="D64" s="92" t="s">
        <v>82</v>
      </c>
      <c r="E64" s="92" t="s">
        <v>98</v>
      </c>
      <c r="F64" s="92" t="s">
        <v>100</v>
      </c>
      <c r="G64" s="91"/>
      <c r="H64" s="91"/>
      <c r="I64" s="91"/>
    </row>
    <row r="65" spans="1:9">
      <c r="A65" s="90"/>
      <c r="B65" s="86" t="s">
        <v>89</v>
      </c>
      <c r="C65" s="86" t="s">
        <v>90</v>
      </c>
      <c r="D65" s="92" t="s">
        <v>83</v>
      </c>
      <c r="E65" s="92" t="s">
        <v>99</v>
      </c>
      <c r="F65" s="92" t="s">
        <v>101</v>
      </c>
      <c r="G65" s="91"/>
      <c r="H65" s="91"/>
      <c r="I65" s="91"/>
    </row>
    <row r="66" spans="1:9">
      <c r="A66" s="90"/>
      <c r="B66" s="87" t="str">
        <f>B56</f>
        <v>E00</v>
      </c>
      <c r="C66" s="87" t="str">
        <f>C56</f>
        <v>E40</v>
      </c>
      <c r="D66" s="93">
        <f>C60</f>
        <v>864</v>
      </c>
      <c r="E66" s="93">
        <v>5.8</v>
      </c>
      <c r="F66" s="94">
        <f>ROUND(D66*E66,2)</f>
        <v>5011.2</v>
      </c>
      <c r="G66" s="91"/>
      <c r="H66" s="91"/>
      <c r="I66" s="91"/>
    </row>
    <row r="67" spans="1:9">
      <c r="A67" s="90"/>
      <c r="B67" s="79"/>
      <c r="C67" s="91"/>
      <c r="D67" s="91"/>
      <c r="E67" s="91"/>
      <c r="F67" s="91"/>
      <c r="G67" s="91"/>
      <c r="H67" s="91"/>
      <c r="I67" s="91"/>
    </row>
    <row r="68" spans="1:9" ht="52.5" customHeight="1">
      <c r="A68" s="86" t="str">
        <f>'Planilha Orcamentária'!A23</f>
        <v>2.10</v>
      </c>
      <c r="B68" s="87" t="str">
        <f>'Planilha Orcamentária'!C23</f>
        <v>RO-44461</v>
      </c>
      <c r="C68" s="205" t="str">
        <f>'Planilha Orcamentária'!D23</f>
        <v>BASE, COM MISTURA NA PISTA, DE BICA CORRIDA MELHORADA COM 2% DE CIMENTO, COMPACTADA NA ENERGIA DO PROCTOR MODIFICADO (EXECUÇÃO, INCLUINDO FORNECIMENTO E TRANSPORTE DO CIMENTO, FORNECIMENTO DA BICA CORRIDA, ESPALHAMENTO, UMIDECIMENTO, HOMOGENEIZAÇÃO E COMPACTAÇÃO DA MISTURA; EXCLUI O TRANSPORTE DA BICA CORRIDA)</v>
      </c>
      <c r="D68" s="205"/>
      <c r="E68" s="205"/>
      <c r="F68" s="205"/>
      <c r="G68" s="205"/>
      <c r="H68" s="205"/>
      <c r="I68" s="205"/>
    </row>
    <row r="70" spans="1:9">
      <c r="A70" s="90"/>
      <c r="B70" s="180" t="s">
        <v>88</v>
      </c>
      <c r="C70" s="181"/>
      <c r="D70" s="92" t="s">
        <v>79</v>
      </c>
      <c r="E70" s="92" t="s">
        <v>96</v>
      </c>
      <c r="F70" s="92" t="s">
        <v>82</v>
      </c>
      <c r="G70" s="91"/>
      <c r="H70" s="91"/>
      <c r="I70" s="91"/>
    </row>
    <row r="71" spans="1:9">
      <c r="A71" s="90"/>
      <c r="B71" s="86" t="s">
        <v>89</v>
      </c>
      <c r="C71" s="86" t="s">
        <v>90</v>
      </c>
      <c r="D71" s="92" t="s">
        <v>81</v>
      </c>
      <c r="E71" s="92" t="s">
        <v>80</v>
      </c>
      <c r="F71" s="92" t="s">
        <v>83</v>
      </c>
      <c r="G71" s="91"/>
      <c r="H71" s="91"/>
      <c r="I71" s="91"/>
    </row>
    <row r="72" spans="1:9">
      <c r="A72" s="90"/>
      <c r="B72" s="87" t="str">
        <f>B66</f>
        <v>E00</v>
      </c>
      <c r="C72" s="87" t="str">
        <f>C66</f>
        <v>E40</v>
      </c>
      <c r="D72" s="93">
        <f>F50</f>
        <v>5760</v>
      </c>
      <c r="E72" s="93">
        <v>0.15</v>
      </c>
      <c r="F72" s="94">
        <f>ROUND(D72*E72,2)</f>
        <v>864</v>
      </c>
      <c r="G72" s="91"/>
      <c r="H72" s="91"/>
      <c r="I72" s="91"/>
    </row>
    <row r="74" spans="1:9" ht="24" customHeight="1">
      <c r="A74" s="86" t="str">
        <f>'Planilha Orcamentária'!A24</f>
        <v>2.11</v>
      </c>
      <c r="B74" s="87" t="str">
        <f>'Planilha Orcamentária'!C24</f>
        <v>RO-41341</v>
      </c>
      <c r="C74" s="205" t="str">
        <f>'Planilha Orcamentária'!D24</f>
        <v>TRANSPORTE DE MATERIAL DE JAZIDA PARA CONSERVAÇÃO. DISTÂNCIA MÉDIA DE TRANSPORTE DE 25,10 A 30,00 KM</v>
      </c>
      <c r="D74" s="205"/>
      <c r="E74" s="205"/>
      <c r="F74" s="205"/>
      <c r="G74" s="205"/>
      <c r="H74" s="205"/>
      <c r="I74" s="205"/>
    </row>
    <row r="76" spans="1:9">
      <c r="A76" s="90"/>
      <c r="B76" s="180" t="s">
        <v>88</v>
      </c>
      <c r="C76" s="181"/>
      <c r="D76" s="92" t="s">
        <v>82</v>
      </c>
      <c r="E76" s="92" t="s">
        <v>98</v>
      </c>
      <c r="F76" s="92" t="s">
        <v>100</v>
      </c>
      <c r="G76" s="91"/>
      <c r="H76" s="91"/>
      <c r="I76" s="91"/>
    </row>
    <row r="77" spans="1:9">
      <c r="A77" s="90"/>
      <c r="B77" s="86" t="s">
        <v>89</v>
      </c>
      <c r="C77" s="86" t="s">
        <v>90</v>
      </c>
      <c r="D77" s="92" t="s">
        <v>83</v>
      </c>
      <c r="E77" s="92" t="s">
        <v>99</v>
      </c>
      <c r="F77" s="92" t="s">
        <v>101</v>
      </c>
      <c r="G77" s="91"/>
      <c r="H77" s="91"/>
      <c r="I77" s="91"/>
    </row>
    <row r="78" spans="1:9">
      <c r="A78" s="90"/>
      <c r="B78" s="87" t="str">
        <f>B72</f>
        <v>E00</v>
      </c>
      <c r="C78" s="87" t="str">
        <f>C72</f>
        <v>E40</v>
      </c>
      <c r="D78" s="93">
        <f>F72</f>
        <v>864</v>
      </c>
      <c r="E78" s="93">
        <v>25.7</v>
      </c>
      <c r="F78" s="94">
        <f>ROUND(D78*E78,2)</f>
        <v>22204.799999999999</v>
      </c>
      <c r="G78" s="91"/>
      <c r="H78" s="91"/>
      <c r="I78" s="91"/>
    </row>
    <row r="80" spans="1:9">
      <c r="A80" s="86">
        <f>'Planilha Orcamentária'!A26</f>
        <v>3</v>
      </c>
      <c r="B80" s="87"/>
      <c r="C80" s="207" t="str">
        <f>'Planilha Orcamentária'!D26</f>
        <v>PAVIMENTAÇÃO</v>
      </c>
      <c r="D80" s="208"/>
      <c r="E80" s="208"/>
      <c r="F80" s="208"/>
      <c r="G80" s="208"/>
      <c r="H80" s="208"/>
      <c r="I80" s="209"/>
    </row>
    <row r="81" spans="1:9" ht="27" customHeight="1">
      <c r="A81" s="86" t="str">
        <f>'Planilha Orcamentária'!A27</f>
        <v>3.1</v>
      </c>
      <c r="B81" s="87" t="str">
        <f>'Planilha Orcamentária'!C27</f>
        <v>RO-51228</v>
      </c>
      <c r="C81" s="182" t="str">
        <f>'Planilha Orcamentária'!D27</f>
        <v>IMPRIMAÇÃO (EXECUÇÃO E FORNECIMENTO DO MATERIAL BETUMINOSO, EXCLUSIVE TRANSPORTE DO MATERIAL BETUMINOSO)</v>
      </c>
      <c r="D81" s="183"/>
      <c r="E81" s="183"/>
      <c r="F81" s="183"/>
      <c r="G81" s="183"/>
      <c r="H81" s="183"/>
      <c r="I81" s="184"/>
    </row>
    <row r="82" spans="1:9">
      <c r="A82" s="90"/>
      <c r="B82" s="79"/>
      <c r="C82" s="91"/>
      <c r="D82" s="91"/>
      <c r="E82" s="91"/>
      <c r="F82" s="91"/>
      <c r="G82" s="91"/>
      <c r="H82" s="91"/>
      <c r="I82" s="91"/>
    </row>
    <row r="83" spans="1:9">
      <c r="A83" s="90"/>
      <c r="B83" s="180" t="s">
        <v>88</v>
      </c>
      <c r="C83" s="181"/>
      <c r="D83" s="92" t="s">
        <v>77</v>
      </c>
      <c r="E83" s="92" t="s">
        <v>78</v>
      </c>
      <c r="F83" s="92" t="s">
        <v>79</v>
      </c>
      <c r="I83" s="91"/>
    </row>
    <row r="84" spans="1:9">
      <c r="A84" s="90"/>
      <c r="B84" s="86" t="s">
        <v>89</v>
      </c>
      <c r="C84" s="86" t="s">
        <v>90</v>
      </c>
      <c r="D84" s="92" t="s">
        <v>80</v>
      </c>
      <c r="E84" s="92" t="s">
        <v>80</v>
      </c>
      <c r="F84" s="92" t="s">
        <v>81</v>
      </c>
      <c r="I84" s="91"/>
    </row>
    <row r="85" spans="1:9">
      <c r="A85" s="90"/>
      <c r="B85" s="87" t="str">
        <f>B78</f>
        <v>E00</v>
      </c>
      <c r="C85" s="87" t="str">
        <f>C78</f>
        <v>E40</v>
      </c>
      <c r="D85" s="93">
        <f>D50</f>
        <v>800</v>
      </c>
      <c r="E85" s="93">
        <v>6</v>
      </c>
      <c r="F85" s="94">
        <f>ROUND(D85*E85,2)</f>
        <v>4800</v>
      </c>
      <c r="I85" s="91"/>
    </row>
    <row r="86" spans="1:9">
      <c r="A86" s="90"/>
      <c r="B86" s="79"/>
      <c r="C86" s="79"/>
      <c r="D86" s="95"/>
      <c r="E86" s="95"/>
      <c r="F86" s="96"/>
      <c r="I86" s="91"/>
    </row>
    <row r="87" spans="1:9" ht="16.5" customHeight="1">
      <c r="A87" s="86" t="str">
        <f>'Planilha Orcamentária'!A28</f>
        <v>3.2</v>
      </c>
      <c r="B87" s="87" t="str">
        <f>'Planilha Orcamentária'!C28</f>
        <v>RO-41376</v>
      </c>
      <c r="C87" s="182" t="str">
        <f>'Planilha Orcamentária'!D28</f>
        <v>TRANSPORTE DE MATERIAL DE QUALQUER NATUREZA. DISTÂNCIA MÉDIA DE TRANSPORTE &gt;=50,10 KM</v>
      </c>
      <c r="D87" s="183"/>
      <c r="E87" s="183"/>
      <c r="F87" s="183"/>
      <c r="G87" s="183"/>
      <c r="H87" s="183"/>
      <c r="I87" s="184"/>
    </row>
    <row r="88" spans="1:9">
      <c r="A88" s="90"/>
      <c r="B88" s="79"/>
      <c r="C88" s="91"/>
      <c r="D88" s="91"/>
      <c r="E88" s="91"/>
      <c r="F88" s="91"/>
      <c r="G88" s="91"/>
      <c r="H88" s="91"/>
      <c r="I88" s="91"/>
    </row>
    <row r="89" spans="1:9">
      <c r="A89" s="90"/>
      <c r="B89" s="180" t="s">
        <v>88</v>
      </c>
      <c r="C89" s="181"/>
      <c r="D89" s="92" t="s">
        <v>79</v>
      </c>
      <c r="E89" s="92" t="s">
        <v>98</v>
      </c>
      <c r="F89" s="92" t="s">
        <v>103</v>
      </c>
      <c r="G89" s="92" t="s">
        <v>100</v>
      </c>
      <c r="H89" s="91"/>
      <c r="I89" s="91"/>
    </row>
    <row r="90" spans="1:9">
      <c r="A90" s="90"/>
      <c r="B90" s="86" t="s">
        <v>89</v>
      </c>
      <c r="C90" s="86" t="s">
        <v>90</v>
      </c>
      <c r="D90" s="92" t="s">
        <v>81</v>
      </c>
      <c r="E90" s="92" t="s">
        <v>99</v>
      </c>
      <c r="F90" s="92" t="s">
        <v>104</v>
      </c>
      <c r="G90" s="92" t="s">
        <v>102</v>
      </c>
      <c r="H90" s="91"/>
      <c r="I90" s="91"/>
    </row>
    <row r="91" spans="1:9">
      <c r="A91" s="90"/>
      <c r="B91" s="87" t="str">
        <f>B85</f>
        <v>E00</v>
      </c>
      <c r="C91" s="87" t="str">
        <f>C85</f>
        <v>E40</v>
      </c>
      <c r="D91" s="93">
        <f>F85</f>
        <v>4800</v>
      </c>
      <c r="E91" s="93">
        <v>326.5</v>
      </c>
      <c r="F91" s="97">
        <v>1.1999999999999999E-3</v>
      </c>
      <c r="G91" s="94">
        <f>ROUND(D91*E91*F91,2)</f>
        <v>1880.64</v>
      </c>
      <c r="H91" s="91"/>
      <c r="I91" s="91"/>
    </row>
    <row r="92" spans="1:9">
      <c r="A92" s="90"/>
      <c r="B92" s="79"/>
      <c r="C92" s="91"/>
      <c r="D92" s="91"/>
      <c r="E92" s="91"/>
      <c r="F92" s="91"/>
      <c r="G92" s="91"/>
      <c r="H92" s="91"/>
      <c r="I92" s="91"/>
    </row>
    <row r="93" spans="1:9" ht="25.5" customHeight="1">
      <c r="A93" s="86" t="str">
        <f>'Planilha Orcamentária'!A29</f>
        <v>3.3</v>
      </c>
      <c r="B93" s="87" t="str">
        <f>'Planilha Orcamentária'!C29</f>
        <v>RO-51229</v>
      </c>
      <c r="C93" s="182" t="str">
        <f>'Planilha Orcamentária'!D29</f>
        <v>PINTURA DE LIGAÇÃO (EXECUÇÃO E FORNECIMENTO DO MATERIAL BETUMINOSO, EXCLUSIVE TRANSPORTE DE MATERIAL BETUMINOSO)</v>
      </c>
      <c r="D93" s="183"/>
      <c r="E93" s="183"/>
      <c r="F93" s="183"/>
      <c r="G93" s="183"/>
      <c r="H93" s="183"/>
      <c r="I93" s="184"/>
    </row>
    <row r="94" spans="1:9">
      <c r="A94" s="90"/>
      <c r="B94" s="79"/>
      <c r="C94" s="91"/>
      <c r="D94" s="91"/>
      <c r="E94" s="91"/>
      <c r="F94" s="91"/>
      <c r="G94" s="91"/>
      <c r="H94" s="91"/>
      <c r="I94" s="91"/>
    </row>
    <row r="95" spans="1:9">
      <c r="A95" s="90"/>
      <c r="B95" s="180" t="s">
        <v>88</v>
      </c>
      <c r="C95" s="181"/>
      <c r="D95" s="92" t="s">
        <v>77</v>
      </c>
      <c r="E95" s="92" t="s">
        <v>78</v>
      </c>
      <c r="F95" s="92" t="s">
        <v>79</v>
      </c>
      <c r="I95" s="91"/>
    </row>
    <row r="96" spans="1:9">
      <c r="A96" s="90"/>
      <c r="B96" s="86" t="s">
        <v>89</v>
      </c>
      <c r="C96" s="86" t="s">
        <v>90</v>
      </c>
      <c r="D96" s="92" t="s">
        <v>80</v>
      </c>
      <c r="E96" s="92" t="s">
        <v>80</v>
      </c>
      <c r="F96" s="92" t="s">
        <v>81</v>
      </c>
      <c r="I96" s="91"/>
    </row>
    <row r="97" spans="1:9">
      <c r="A97" s="90"/>
      <c r="B97" s="87" t="str">
        <f>B91</f>
        <v>E00</v>
      </c>
      <c r="C97" s="87" t="str">
        <f>C91</f>
        <v>E40</v>
      </c>
      <c r="D97" s="93">
        <f>D85</f>
        <v>800</v>
      </c>
      <c r="E97" s="93">
        <f>E85</f>
        <v>6</v>
      </c>
      <c r="F97" s="94">
        <f>ROUND(D97*E97,2)</f>
        <v>4800</v>
      </c>
      <c r="I97" s="91"/>
    </row>
    <row r="98" spans="1:9">
      <c r="A98" s="90"/>
      <c r="B98" s="79"/>
      <c r="C98" s="79"/>
      <c r="D98" s="95"/>
      <c r="E98" s="95"/>
      <c r="F98" s="96"/>
      <c r="I98" s="91"/>
    </row>
    <row r="99" spans="1:9" ht="18.75" customHeight="1">
      <c r="A99" s="86" t="str">
        <f>'Planilha Orcamentária'!A30</f>
        <v>3.4</v>
      </c>
      <c r="B99" s="87" t="str">
        <f>'Planilha Orcamentária'!C30</f>
        <v>RO-41376</v>
      </c>
      <c r="C99" s="182" t="str">
        <f>'Planilha Orcamentária'!D30</f>
        <v>TRANSPORTE DE MATERIAL DE QUALQUER NATUREZA. DISTÂNCIA MÉDIA DE TRANSPORTE &gt;=50,10 KM</v>
      </c>
      <c r="D99" s="183"/>
      <c r="E99" s="183"/>
      <c r="F99" s="183"/>
      <c r="G99" s="183"/>
      <c r="H99" s="183"/>
      <c r="I99" s="184"/>
    </row>
    <row r="100" spans="1:9">
      <c r="A100" s="90"/>
      <c r="B100" s="79"/>
      <c r="C100" s="91"/>
      <c r="D100" s="91"/>
      <c r="E100" s="91"/>
      <c r="F100" s="91"/>
      <c r="G100" s="91"/>
      <c r="H100" s="91"/>
      <c r="I100" s="91"/>
    </row>
    <row r="101" spans="1:9">
      <c r="A101" s="90"/>
      <c r="B101" s="180" t="s">
        <v>88</v>
      </c>
      <c r="C101" s="181"/>
      <c r="D101" s="92" t="s">
        <v>79</v>
      </c>
      <c r="E101" s="92" t="s">
        <v>98</v>
      </c>
      <c r="F101" s="92" t="s">
        <v>103</v>
      </c>
      <c r="G101" s="92" t="s">
        <v>100</v>
      </c>
      <c r="H101" s="91"/>
      <c r="I101" s="91"/>
    </row>
    <row r="102" spans="1:9">
      <c r="A102" s="90"/>
      <c r="B102" s="86" t="s">
        <v>89</v>
      </c>
      <c r="C102" s="86" t="s">
        <v>90</v>
      </c>
      <c r="D102" s="92" t="s">
        <v>81</v>
      </c>
      <c r="E102" s="92" t="s">
        <v>99</v>
      </c>
      <c r="F102" s="92" t="s">
        <v>104</v>
      </c>
      <c r="G102" s="92" t="s">
        <v>102</v>
      </c>
      <c r="H102" s="91"/>
      <c r="I102" s="91"/>
    </row>
    <row r="103" spans="1:9">
      <c r="A103" s="90"/>
      <c r="B103" s="87" t="str">
        <f>B97</f>
        <v>E00</v>
      </c>
      <c r="C103" s="87" t="str">
        <f>C97</f>
        <v>E40</v>
      </c>
      <c r="D103" s="93">
        <f>F97</f>
        <v>4800</v>
      </c>
      <c r="E103" s="93">
        <v>326.5</v>
      </c>
      <c r="F103" s="97">
        <v>5.0000000000000001E-4</v>
      </c>
      <c r="G103" s="94">
        <f>ROUND(D103*E103*F103,2)</f>
        <v>783.6</v>
      </c>
      <c r="H103" s="91"/>
      <c r="I103" s="91"/>
    </row>
    <row r="104" spans="1:9">
      <c r="A104" s="90"/>
      <c r="B104" s="79"/>
      <c r="C104" s="91"/>
      <c r="D104" s="91"/>
      <c r="E104" s="91"/>
      <c r="F104" s="91"/>
      <c r="G104" s="91"/>
      <c r="H104" s="91"/>
      <c r="I104" s="91"/>
    </row>
    <row r="105" spans="1:9" ht="39.75" customHeight="1">
      <c r="A105" s="86" t="str">
        <f>'Planilha Orcamentária'!A31</f>
        <v>3.5</v>
      </c>
      <c r="B105" s="87" t="str">
        <f>'Planilha Orcamentária'!C31</f>
        <v>ED-7623</v>
      </c>
      <c r="C105" s="182" t="str">
        <f>'Planilha Orcamentária'!D31</f>
        <v>EXECUÇÃO E APLICAÇÃO DE CONCRETO BETUMINOSO USINADO A QUENTE (CBUQ), MASSA COMERCIAL, INCLUINDO FORNECIMENTO E TRANSPORTE DOS AGREGADOS E MATERIAL BETUMINOSO, EXCLUSIVE TRANSPORTE DA MASSA ASFÁLTICA ATÉ A PISTA</v>
      </c>
      <c r="D105" s="183"/>
      <c r="E105" s="183"/>
      <c r="F105" s="183"/>
      <c r="G105" s="183"/>
      <c r="H105" s="183"/>
      <c r="I105" s="184"/>
    </row>
    <row r="107" spans="1:9">
      <c r="A107" s="90"/>
      <c r="B107" s="180" t="s">
        <v>88</v>
      </c>
      <c r="C107" s="181"/>
      <c r="D107" s="92" t="s">
        <v>79</v>
      </c>
      <c r="E107" s="92" t="s">
        <v>96</v>
      </c>
      <c r="F107" s="92" t="s">
        <v>82</v>
      </c>
      <c r="G107" s="91"/>
      <c r="H107" s="91"/>
      <c r="I107" s="91"/>
    </row>
    <row r="108" spans="1:9">
      <c r="A108" s="90"/>
      <c r="B108" s="86" t="s">
        <v>89</v>
      </c>
      <c r="C108" s="86" t="s">
        <v>90</v>
      </c>
      <c r="D108" s="92" t="s">
        <v>81</v>
      </c>
      <c r="E108" s="92" t="s">
        <v>80</v>
      </c>
      <c r="F108" s="92" t="s">
        <v>83</v>
      </c>
      <c r="G108" s="91"/>
      <c r="H108" s="91"/>
      <c r="I108" s="91"/>
    </row>
    <row r="109" spans="1:9">
      <c r="A109" s="90"/>
      <c r="B109" s="87" t="str">
        <f>B103</f>
        <v>E00</v>
      </c>
      <c r="C109" s="87" t="str">
        <f>C103</f>
        <v>E40</v>
      </c>
      <c r="D109" s="93">
        <f>F97</f>
        <v>4800</v>
      </c>
      <c r="E109" s="93">
        <v>0.05</v>
      </c>
      <c r="F109" s="94">
        <f>ROUND(D109*E109,2)</f>
        <v>240</v>
      </c>
      <c r="G109" s="91"/>
      <c r="H109" s="91"/>
      <c r="I109" s="91"/>
    </row>
    <row r="111" spans="1:9" ht="24.6" customHeight="1">
      <c r="A111" s="86" t="str">
        <f>'Planilha Orcamentária'!A32</f>
        <v>3.6</v>
      </c>
      <c r="B111" s="87" t="str">
        <f>'Planilha Orcamentária'!C32</f>
        <v>RO-14037</v>
      </c>
      <c r="C111" s="182" t="str">
        <f>'Planilha Orcamentária'!D32</f>
        <v>TRANSPORTE DE CONCRETO BETUMINOSO USINADO A QUENTE. DISTÂNCIA MÉDIA DE TRANSPORTE DE 40,10 A 50,0 KM (VOLUME COMPACTADO)</v>
      </c>
      <c r="D111" s="183"/>
      <c r="E111" s="183"/>
      <c r="F111" s="183"/>
      <c r="G111" s="183"/>
      <c r="H111" s="183"/>
      <c r="I111" s="184"/>
    </row>
    <row r="113" spans="1:9">
      <c r="A113" s="90"/>
      <c r="B113" s="180" t="s">
        <v>88</v>
      </c>
      <c r="C113" s="181"/>
      <c r="D113" s="92" t="s">
        <v>82</v>
      </c>
      <c r="E113" s="92" t="s">
        <v>98</v>
      </c>
      <c r="F113" s="92" t="s">
        <v>100</v>
      </c>
      <c r="G113" s="91"/>
      <c r="H113" s="91"/>
      <c r="I113" s="91"/>
    </row>
    <row r="114" spans="1:9">
      <c r="A114" s="90"/>
      <c r="B114" s="86" t="s">
        <v>89</v>
      </c>
      <c r="C114" s="86" t="s">
        <v>90</v>
      </c>
      <c r="D114" s="92" t="s">
        <v>83</v>
      </c>
      <c r="E114" s="92" t="s">
        <v>99</v>
      </c>
      <c r="F114" s="92" t="s">
        <v>101</v>
      </c>
      <c r="G114" s="91"/>
      <c r="H114" s="91"/>
      <c r="I114" s="91"/>
    </row>
    <row r="115" spans="1:9">
      <c r="A115" s="90"/>
      <c r="B115" s="87" t="str">
        <f>B109</f>
        <v>E00</v>
      </c>
      <c r="C115" s="87" t="str">
        <f>C109</f>
        <v>E40</v>
      </c>
      <c r="D115" s="93">
        <f>F109</f>
        <v>240</v>
      </c>
      <c r="E115" s="93">
        <v>46.6</v>
      </c>
      <c r="F115" s="94">
        <f>ROUND(D115*E115,2)</f>
        <v>11184</v>
      </c>
      <c r="G115" s="91"/>
      <c r="H115" s="91"/>
      <c r="I115" s="91"/>
    </row>
    <row r="116" spans="1:9">
      <c r="A116" s="90"/>
      <c r="B116" s="79"/>
      <c r="C116" s="79"/>
      <c r="D116" s="95"/>
      <c r="E116" s="95"/>
      <c r="F116" s="96"/>
      <c r="G116" s="91"/>
      <c r="H116" s="91"/>
      <c r="I116" s="91"/>
    </row>
    <row r="117" spans="1:9">
      <c r="A117" s="86" t="s">
        <v>190</v>
      </c>
      <c r="B117" s="87"/>
      <c r="C117" s="207" t="s">
        <v>180</v>
      </c>
      <c r="D117" s="208"/>
      <c r="E117" s="208"/>
      <c r="F117" s="208"/>
      <c r="G117" s="208"/>
      <c r="H117" s="208"/>
      <c r="I117" s="209"/>
    </row>
    <row r="118" spans="1:9" ht="27" customHeight="1">
      <c r="A118" s="86" t="str">
        <f>'Planilha Orcamentária'!A35</f>
        <v>4.1</v>
      </c>
      <c r="B118" s="87" t="str">
        <f>'Planilha Orcamentária'!C35</f>
        <v>RO-40649</v>
      </c>
      <c r="C118" s="182" t="str">
        <f>'Planilha Orcamentária'!D35</f>
        <v>SARJETA DE CONCRETO EM CORTE TIPO DR.SCC-x/y. LARGURA = 60 cm TIPO 50/10 (EXECUÇÃO, INCLUINDO ESCAVAÇÃO, FORNECIMENTO E TRANSPORTE DE TODOS OS MATERIAIS)</v>
      </c>
      <c r="D118" s="183"/>
      <c r="E118" s="183"/>
      <c r="F118" s="183"/>
      <c r="G118" s="183"/>
      <c r="H118" s="183"/>
      <c r="I118" s="184"/>
    </row>
    <row r="119" spans="1:9">
      <c r="A119" s="90"/>
      <c r="B119" s="79"/>
      <c r="C119" s="91"/>
      <c r="D119" s="91"/>
      <c r="E119" s="91"/>
      <c r="F119" s="91"/>
      <c r="G119" s="91"/>
      <c r="H119" s="91"/>
      <c r="I119" s="91"/>
    </row>
    <row r="120" spans="1:9" ht="25.5">
      <c r="A120" s="90"/>
      <c r="B120" s="180" t="s">
        <v>88</v>
      </c>
      <c r="C120" s="181"/>
      <c r="D120" s="92" t="s">
        <v>204</v>
      </c>
      <c r="E120" s="92" t="s">
        <v>203</v>
      </c>
      <c r="F120" s="92" t="s">
        <v>22</v>
      </c>
      <c r="I120" s="91"/>
    </row>
    <row r="121" spans="1:9">
      <c r="A121" s="90"/>
      <c r="B121" s="86" t="s">
        <v>89</v>
      </c>
      <c r="C121" s="86" t="s">
        <v>90</v>
      </c>
      <c r="D121" s="92" t="s">
        <v>80</v>
      </c>
      <c r="E121" s="92" t="s">
        <v>80</v>
      </c>
      <c r="F121" s="92" t="s">
        <v>80</v>
      </c>
      <c r="I121" s="91"/>
    </row>
    <row r="122" spans="1:9">
      <c r="A122" s="90"/>
      <c r="B122" s="87" t="str">
        <f>B115</f>
        <v>E00</v>
      </c>
      <c r="C122" s="87" t="str">
        <f>C115</f>
        <v>E40</v>
      </c>
      <c r="D122" s="93">
        <f>D97</f>
        <v>800</v>
      </c>
      <c r="E122" s="93">
        <f>D122</f>
        <v>800</v>
      </c>
      <c r="F122" s="94">
        <f>D122+E122</f>
        <v>1600</v>
      </c>
      <c r="I122" s="91"/>
    </row>
    <row r="123" spans="1:9">
      <c r="A123" s="90"/>
      <c r="B123" s="79"/>
      <c r="C123" s="79"/>
      <c r="D123" s="95"/>
      <c r="E123" s="95"/>
      <c r="F123" s="96"/>
      <c r="G123" s="91"/>
      <c r="H123" s="91"/>
      <c r="I123" s="91"/>
    </row>
    <row r="124" spans="1:9">
      <c r="A124" s="86" t="str">
        <f>'Planilha Orcamentária'!A36</f>
        <v>4.2</v>
      </c>
      <c r="B124" s="87">
        <f>'Planilha Orcamentária'!C36</f>
        <v>2003477</v>
      </c>
      <c r="C124" s="182" t="str">
        <f>'Planilha Orcamentária'!D36</f>
        <v>CAIXA COLETORA DE SARJETA - CCS 01 - COM GRELHA DE CONCRETO - TCC 01 - AREIA E BRITA COMERCIAIS</v>
      </c>
      <c r="D124" s="183"/>
      <c r="E124" s="183"/>
      <c r="F124" s="183"/>
      <c r="G124" s="183"/>
      <c r="H124" s="183"/>
      <c r="I124" s="184"/>
    </row>
    <row r="125" spans="1:9">
      <c r="A125" s="90"/>
      <c r="B125" s="79"/>
      <c r="C125" s="91"/>
      <c r="D125" s="91"/>
      <c r="E125" s="91"/>
      <c r="F125" s="91"/>
      <c r="G125" s="91"/>
      <c r="H125" s="91"/>
      <c r="I125" s="91"/>
    </row>
    <row r="126" spans="1:9">
      <c r="A126" s="90"/>
      <c r="B126" s="189" t="s">
        <v>88</v>
      </c>
      <c r="C126" s="190"/>
      <c r="D126" s="92" t="s">
        <v>233</v>
      </c>
      <c r="E126" s="92" t="s">
        <v>234</v>
      </c>
      <c r="F126" s="92" t="s">
        <v>22</v>
      </c>
      <c r="G126" s="103"/>
      <c r="I126" s="91"/>
    </row>
    <row r="127" spans="1:9">
      <c r="A127" s="90"/>
      <c r="B127" s="191"/>
      <c r="C127" s="192"/>
      <c r="D127" s="92" t="s">
        <v>205</v>
      </c>
      <c r="E127" s="92" t="s">
        <v>205</v>
      </c>
      <c r="F127" s="92" t="s">
        <v>205</v>
      </c>
      <c r="G127" s="103"/>
      <c r="I127" s="91"/>
    </row>
    <row r="128" spans="1:9">
      <c r="A128" s="90"/>
      <c r="B128" s="186" t="s">
        <v>119</v>
      </c>
      <c r="C128" s="187"/>
      <c r="D128" s="93">
        <v>1</v>
      </c>
      <c r="E128" s="93">
        <v>1</v>
      </c>
      <c r="F128" s="93">
        <f>D128+E128</f>
        <v>2</v>
      </c>
      <c r="G128" s="96"/>
      <c r="I128" s="91"/>
    </row>
    <row r="129" spans="1:9">
      <c r="A129" s="90"/>
      <c r="B129" s="186" t="s">
        <v>123</v>
      </c>
      <c r="C129" s="187"/>
      <c r="D129" s="93">
        <v>1</v>
      </c>
      <c r="E129" s="93">
        <v>1</v>
      </c>
      <c r="F129" s="93">
        <f t="shared" ref="F129:F131" si="0">D129+E129</f>
        <v>2</v>
      </c>
      <c r="G129" s="96"/>
      <c r="I129" s="91"/>
    </row>
    <row r="130" spans="1:9">
      <c r="A130" s="90"/>
      <c r="B130" s="186" t="s">
        <v>139</v>
      </c>
      <c r="C130" s="187"/>
      <c r="D130" s="93">
        <v>1</v>
      </c>
      <c r="E130" s="93">
        <v>1</v>
      </c>
      <c r="F130" s="93">
        <f t="shared" si="0"/>
        <v>2</v>
      </c>
      <c r="G130" s="96"/>
      <c r="I130" s="91"/>
    </row>
    <row r="131" spans="1:9">
      <c r="A131" s="90"/>
      <c r="B131" s="186" t="s">
        <v>151</v>
      </c>
      <c r="C131" s="187"/>
      <c r="D131" s="93">
        <v>1</v>
      </c>
      <c r="E131" s="93">
        <v>1</v>
      </c>
      <c r="F131" s="93">
        <f t="shared" si="0"/>
        <v>2</v>
      </c>
      <c r="G131" s="96"/>
      <c r="I131" s="91"/>
    </row>
    <row r="132" spans="1:9">
      <c r="A132" s="90"/>
      <c r="B132" s="79"/>
      <c r="C132" s="79"/>
      <c r="D132" s="95"/>
      <c r="E132" s="94" t="s">
        <v>225</v>
      </c>
      <c r="F132" s="94">
        <f>SUM(F128:F131)</f>
        <v>8</v>
      </c>
      <c r="G132" s="96"/>
      <c r="I132" s="91"/>
    </row>
    <row r="133" spans="1:9">
      <c r="A133" s="90"/>
      <c r="B133" s="79"/>
      <c r="C133" s="79"/>
      <c r="D133" s="95"/>
      <c r="E133" s="96"/>
      <c r="F133" s="96"/>
      <c r="G133" s="96"/>
      <c r="I133" s="91"/>
    </row>
    <row r="134" spans="1:9">
      <c r="A134" s="86" t="str">
        <f>'Planilha Orcamentária'!A37</f>
        <v>4.3</v>
      </c>
      <c r="B134" s="87" t="str">
        <f>'Planilha Orcamentária'!C37</f>
        <v>ED-48682</v>
      </c>
      <c r="C134" s="182" t="str">
        <f>'Planilha Orcamentária'!D37</f>
        <v>TUBO DE CONCRETO ARMADO, CLASSE PA1, DIÂMETRO 600MM, INCLUSIVE FORNECIMENTO, ASSENTAMENTO E REJUNTAMENTO, EXCLUSIVE ESCAVAÇÃO</v>
      </c>
      <c r="D134" s="183"/>
      <c r="E134" s="183"/>
      <c r="F134" s="183"/>
      <c r="G134" s="183"/>
      <c r="H134" s="183"/>
      <c r="I134" s="184"/>
    </row>
    <row r="135" spans="1:9">
      <c r="A135" s="90"/>
      <c r="B135" s="79"/>
      <c r="C135" s="91"/>
      <c r="D135" s="91"/>
      <c r="E135" s="91"/>
      <c r="F135" s="91"/>
      <c r="G135" s="91"/>
      <c r="H135" s="91"/>
      <c r="I135" s="91"/>
    </row>
    <row r="136" spans="1:9">
      <c r="A136" s="90"/>
      <c r="B136" s="189" t="s">
        <v>88</v>
      </c>
      <c r="C136" s="190"/>
      <c r="D136" s="92" t="s">
        <v>77</v>
      </c>
      <c r="E136" s="95"/>
      <c r="F136" s="95"/>
      <c r="G136" s="96"/>
      <c r="I136" s="91"/>
    </row>
    <row r="137" spans="1:9">
      <c r="A137" s="90"/>
      <c r="B137" s="191"/>
      <c r="C137" s="192"/>
      <c r="D137" s="92" t="s">
        <v>80</v>
      </c>
      <c r="E137" s="95"/>
      <c r="F137" s="95"/>
      <c r="G137" s="96"/>
      <c r="I137" s="91"/>
    </row>
    <row r="138" spans="1:9">
      <c r="A138" s="90"/>
      <c r="B138" s="186" t="str">
        <f>B128</f>
        <v>E2</v>
      </c>
      <c r="C138" s="187"/>
      <c r="D138" s="93">
        <v>7.6</v>
      </c>
      <c r="E138" s="95"/>
      <c r="F138" s="95"/>
      <c r="G138" s="96"/>
      <c r="I138" s="91"/>
    </row>
    <row r="139" spans="1:9">
      <c r="A139" s="90"/>
      <c r="B139" s="186" t="str">
        <f>B129</f>
        <v>E6</v>
      </c>
      <c r="C139" s="187"/>
      <c r="D139" s="93">
        <v>7.6</v>
      </c>
      <c r="E139" s="95"/>
      <c r="F139" s="95"/>
      <c r="G139" s="96"/>
      <c r="I139" s="91"/>
    </row>
    <row r="140" spans="1:9">
      <c r="A140" s="90"/>
      <c r="B140" s="186" t="str">
        <f>B130</f>
        <v>E22</v>
      </c>
      <c r="C140" s="187"/>
      <c r="D140" s="93">
        <v>7.6</v>
      </c>
      <c r="E140" s="95"/>
      <c r="F140" s="95"/>
      <c r="G140" s="96"/>
      <c r="I140" s="91"/>
    </row>
    <row r="141" spans="1:9">
      <c r="A141" s="90"/>
      <c r="B141" s="186" t="str">
        <f>B131</f>
        <v>E34</v>
      </c>
      <c r="C141" s="187"/>
      <c r="D141" s="93">
        <v>7.6</v>
      </c>
      <c r="E141" s="95"/>
      <c r="F141" s="95"/>
      <c r="G141" s="96"/>
      <c r="I141" s="91"/>
    </row>
    <row r="142" spans="1:9">
      <c r="A142" s="90"/>
      <c r="B142" s="213" t="s">
        <v>225</v>
      </c>
      <c r="C142" s="214"/>
      <c r="D142" s="94">
        <f>SUM(D138:D141)</f>
        <v>30.4</v>
      </c>
      <c r="E142" s="95"/>
      <c r="F142" s="95"/>
      <c r="G142" s="96"/>
      <c r="I142" s="91"/>
    </row>
    <row r="143" spans="1:9">
      <c r="A143" s="90"/>
      <c r="B143" s="79"/>
      <c r="C143" s="79"/>
      <c r="D143" s="95"/>
      <c r="E143" s="95"/>
      <c r="F143" s="96"/>
      <c r="G143" s="91"/>
      <c r="H143" s="91"/>
      <c r="I143" s="91"/>
    </row>
    <row r="144" spans="1:9" ht="26.45" customHeight="1">
      <c r="A144" s="86" t="str">
        <f>'Planilha Orcamentária'!A38</f>
        <v>4.4</v>
      </c>
      <c r="B144" s="87" t="str">
        <f>'Planilha Orcamentária'!C38</f>
        <v>ED-51112</v>
      </c>
      <c r="C144" s="182" t="str">
        <f>'Planilha Orcamentária'!D38</f>
        <v>ESCAVAÇÃO MECÂNICA DE VALAS COM PROFUNDIDADE MAIOR QUE 1,5M E MENOR OU IGUAL 3,0M, INCLUSIVE DESCARGA LATERAL, EXCLUSIVE CARGA, TRANSPORTE E DESCARGA</v>
      </c>
      <c r="D144" s="183"/>
      <c r="E144" s="183"/>
      <c r="F144" s="183"/>
      <c r="G144" s="183"/>
      <c r="H144" s="183"/>
      <c r="I144" s="184"/>
    </row>
    <row r="145" spans="1:9">
      <c r="A145" s="90"/>
      <c r="B145" s="79"/>
      <c r="C145" s="91"/>
      <c r="D145" s="91"/>
      <c r="E145" s="91"/>
      <c r="F145" s="91"/>
      <c r="G145" s="91"/>
      <c r="H145" s="91"/>
      <c r="I145" s="91"/>
    </row>
    <row r="146" spans="1:9" ht="25.5">
      <c r="A146" s="90"/>
      <c r="B146" s="189" t="s">
        <v>88</v>
      </c>
      <c r="C146" s="190"/>
      <c r="D146" s="92" t="s">
        <v>264</v>
      </c>
      <c r="E146" s="92" t="s">
        <v>265</v>
      </c>
      <c r="F146" s="92" t="s">
        <v>216</v>
      </c>
      <c r="G146" s="92" t="s">
        <v>82</v>
      </c>
      <c r="I146" s="91"/>
    </row>
    <row r="147" spans="1:9">
      <c r="A147" s="90"/>
      <c r="B147" s="191"/>
      <c r="C147" s="192"/>
      <c r="D147" s="92" t="s">
        <v>80</v>
      </c>
      <c r="E147" s="92" t="s">
        <v>80</v>
      </c>
      <c r="F147" s="92" t="s">
        <v>80</v>
      </c>
      <c r="G147" s="92" t="s">
        <v>83</v>
      </c>
      <c r="I147" s="91"/>
    </row>
    <row r="148" spans="1:9">
      <c r="A148" s="90"/>
      <c r="B148" s="186" t="str">
        <f>B138</f>
        <v>E2</v>
      </c>
      <c r="C148" s="187"/>
      <c r="D148" s="93">
        <v>1.3</v>
      </c>
      <c r="E148" s="93">
        <v>2</v>
      </c>
      <c r="F148" s="93">
        <f>D138</f>
        <v>7.6</v>
      </c>
      <c r="G148" s="93">
        <f>ROUND((D148*E148)*F148,2)</f>
        <v>19.760000000000002</v>
      </c>
      <c r="I148" s="91"/>
    </row>
    <row r="149" spans="1:9">
      <c r="A149" s="90"/>
      <c r="B149" s="186" t="str">
        <f>B139</f>
        <v>E6</v>
      </c>
      <c r="C149" s="187"/>
      <c r="D149" s="93">
        <v>1.3</v>
      </c>
      <c r="E149" s="93">
        <v>2</v>
      </c>
      <c r="F149" s="93">
        <f>D139</f>
        <v>7.6</v>
      </c>
      <c r="G149" s="93">
        <f t="shared" ref="G149:G151" si="1">ROUND((D149*E149)*F149,2)</f>
        <v>19.760000000000002</v>
      </c>
      <c r="H149" s="91"/>
      <c r="I149" s="91"/>
    </row>
    <row r="150" spans="1:9">
      <c r="A150" s="90"/>
      <c r="B150" s="186" t="str">
        <f>B140</f>
        <v>E22</v>
      </c>
      <c r="C150" s="187"/>
      <c r="D150" s="93">
        <v>1.3</v>
      </c>
      <c r="E150" s="93">
        <v>2</v>
      </c>
      <c r="F150" s="93">
        <f>D140</f>
        <v>7.6</v>
      </c>
      <c r="G150" s="93">
        <f t="shared" si="1"/>
        <v>19.760000000000002</v>
      </c>
      <c r="H150" s="91"/>
      <c r="I150" s="91"/>
    </row>
    <row r="151" spans="1:9">
      <c r="B151" s="186" t="str">
        <f>B141</f>
        <v>E34</v>
      </c>
      <c r="C151" s="187"/>
      <c r="D151" s="93">
        <v>1.3</v>
      </c>
      <c r="E151" s="93">
        <v>2</v>
      </c>
      <c r="F151" s="93">
        <f>D141</f>
        <v>7.6</v>
      </c>
      <c r="G151" s="93">
        <f t="shared" si="1"/>
        <v>19.760000000000002</v>
      </c>
    </row>
    <row r="152" spans="1:9">
      <c r="A152" s="90"/>
      <c r="B152" s="79"/>
      <c r="C152" s="79"/>
      <c r="D152" s="95"/>
      <c r="E152" s="95"/>
      <c r="F152" s="94" t="s">
        <v>225</v>
      </c>
      <c r="G152" s="94">
        <f>SUM(G148:G151)</f>
        <v>79.040000000000006</v>
      </c>
      <c r="H152" s="91"/>
      <c r="I152" s="91"/>
    </row>
    <row r="153" spans="1:9">
      <c r="A153" s="90"/>
      <c r="B153" s="79"/>
      <c r="C153" s="79"/>
      <c r="D153" s="95"/>
      <c r="E153" s="95"/>
      <c r="F153" s="96"/>
      <c r="G153" s="91"/>
      <c r="H153" s="91"/>
      <c r="I153" s="91"/>
    </row>
    <row r="154" spans="1:9" ht="25.9" customHeight="1">
      <c r="A154" s="86" t="str">
        <f>'Planilha Orcamentária'!A39</f>
        <v>4.5</v>
      </c>
      <c r="B154" s="87" t="str">
        <f>'Planilha Orcamentária'!C39</f>
        <v>ED-29712</v>
      </c>
      <c r="C154" s="182" t="str">
        <f>'Planilha Orcamentária'!D39</f>
        <v>ESCORAMENTO DE VALA CONTÍNUO, COM PRANCHAS VERTICAIS, LONGARINAS E ESTRONCAS DE MADEIRA, REAPROVEITAMENTO (3X), EXCLUSIVE ESCAVAÇÃO</v>
      </c>
      <c r="D154" s="183"/>
      <c r="E154" s="183"/>
      <c r="F154" s="183"/>
      <c r="G154" s="183"/>
      <c r="H154" s="183"/>
      <c r="I154" s="184"/>
    </row>
    <row r="155" spans="1:9">
      <c r="A155" s="90"/>
      <c r="B155" s="79"/>
      <c r="C155" s="91"/>
      <c r="D155" s="91"/>
      <c r="E155" s="91"/>
      <c r="F155" s="91"/>
      <c r="G155" s="91"/>
      <c r="H155" s="91"/>
      <c r="I155" s="91"/>
    </row>
    <row r="156" spans="1:9">
      <c r="A156" s="90"/>
      <c r="B156" s="189" t="s">
        <v>88</v>
      </c>
      <c r="C156" s="190"/>
      <c r="D156" s="92" t="s">
        <v>229</v>
      </c>
      <c r="E156" s="92" t="s">
        <v>77</v>
      </c>
      <c r="F156" s="92" t="s">
        <v>1</v>
      </c>
      <c r="G156" s="92" t="s">
        <v>79</v>
      </c>
      <c r="H156" s="103"/>
      <c r="I156" s="91"/>
    </row>
    <row r="157" spans="1:9">
      <c r="A157" s="90"/>
      <c r="B157" s="191"/>
      <c r="C157" s="192"/>
      <c r="D157" s="92" t="s">
        <v>80</v>
      </c>
      <c r="E157" s="92" t="s">
        <v>80</v>
      </c>
      <c r="F157" s="92" t="s">
        <v>235</v>
      </c>
      <c r="G157" s="92" t="s">
        <v>81</v>
      </c>
      <c r="H157" s="103"/>
      <c r="I157" s="91"/>
    </row>
    <row r="158" spans="1:9">
      <c r="A158" s="90"/>
      <c r="B158" s="186" t="str">
        <f>B148</f>
        <v>E2</v>
      </c>
      <c r="C158" s="187"/>
      <c r="D158" s="93">
        <f t="shared" ref="D158:E161" si="2">E148</f>
        <v>2</v>
      </c>
      <c r="E158" s="93">
        <f t="shared" si="2"/>
        <v>7.6</v>
      </c>
      <c r="F158" s="93">
        <v>2</v>
      </c>
      <c r="G158" s="93">
        <f>ROUND(D158*E158*F158,2)</f>
        <v>30.4</v>
      </c>
      <c r="H158" s="96"/>
      <c r="I158" s="91"/>
    </row>
    <row r="159" spans="1:9">
      <c r="A159" s="90"/>
      <c r="B159" s="186" t="str">
        <f>B149</f>
        <v>E6</v>
      </c>
      <c r="C159" s="187"/>
      <c r="D159" s="93">
        <f t="shared" si="2"/>
        <v>2</v>
      </c>
      <c r="E159" s="93">
        <f t="shared" si="2"/>
        <v>7.6</v>
      </c>
      <c r="F159" s="93">
        <v>2</v>
      </c>
      <c r="G159" s="93">
        <f t="shared" ref="G159:G161" si="3">ROUND(D159*E159*F159,2)</f>
        <v>30.4</v>
      </c>
      <c r="H159" s="96"/>
      <c r="I159" s="91"/>
    </row>
    <row r="160" spans="1:9">
      <c r="A160" s="90"/>
      <c r="B160" s="186" t="str">
        <f>B150</f>
        <v>E22</v>
      </c>
      <c r="C160" s="187"/>
      <c r="D160" s="93">
        <f t="shared" si="2"/>
        <v>2</v>
      </c>
      <c r="E160" s="93">
        <f t="shared" si="2"/>
        <v>7.6</v>
      </c>
      <c r="F160" s="93">
        <v>2</v>
      </c>
      <c r="G160" s="93">
        <f t="shared" si="3"/>
        <v>30.4</v>
      </c>
      <c r="H160" s="96"/>
      <c r="I160" s="91"/>
    </row>
    <row r="161" spans="1:9">
      <c r="A161" s="90"/>
      <c r="B161" s="186" t="str">
        <f>B151</f>
        <v>E34</v>
      </c>
      <c r="C161" s="187"/>
      <c r="D161" s="93">
        <f t="shared" si="2"/>
        <v>2</v>
      </c>
      <c r="E161" s="93">
        <f t="shared" si="2"/>
        <v>7.6</v>
      </c>
      <c r="F161" s="93">
        <v>2</v>
      </c>
      <c r="G161" s="93">
        <f t="shared" si="3"/>
        <v>30.4</v>
      </c>
      <c r="H161" s="96"/>
      <c r="I161" s="91"/>
    </row>
    <row r="162" spans="1:9">
      <c r="A162" s="90"/>
      <c r="B162" s="79"/>
      <c r="C162" s="79"/>
      <c r="D162" s="95"/>
      <c r="E162" s="95"/>
      <c r="F162" s="94" t="s">
        <v>225</v>
      </c>
      <c r="G162" s="94">
        <f>SUM(G158:G161)</f>
        <v>121.6</v>
      </c>
      <c r="H162" s="96"/>
      <c r="I162" s="91"/>
    </row>
    <row r="163" spans="1:9">
      <c r="A163" s="90"/>
      <c r="B163" s="79"/>
      <c r="C163" s="79"/>
      <c r="D163" s="95"/>
      <c r="E163" s="95"/>
      <c r="F163" s="96"/>
      <c r="G163" s="91"/>
      <c r="H163" s="91"/>
      <c r="I163" s="91"/>
    </row>
    <row r="164" spans="1:9">
      <c r="A164" s="86" t="str">
        <f>'Planilha Orcamentária'!A40</f>
        <v>4.6</v>
      </c>
      <c r="B164" s="87" t="str">
        <f>'Planilha Orcamentária'!C40</f>
        <v>ED-51094</v>
      </c>
      <c r="C164" s="182" t="str">
        <f>'Planilha Orcamentária'!D40</f>
        <v>APILOAMENTO MECANIZADO EM FUNDO DE VALA COM PLACA VIBRATÓRIA, EXCLUSIVE ESCAVAÇÃO</v>
      </c>
      <c r="D164" s="183"/>
      <c r="E164" s="183"/>
      <c r="F164" s="183"/>
      <c r="G164" s="183"/>
      <c r="H164" s="183"/>
      <c r="I164" s="184"/>
    </row>
    <row r="165" spans="1:9">
      <c r="A165" s="90"/>
      <c r="B165" s="79"/>
      <c r="C165" s="91"/>
      <c r="D165" s="91"/>
      <c r="E165" s="91"/>
      <c r="F165" s="91"/>
      <c r="G165" s="91"/>
      <c r="H165" s="91"/>
      <c r="I165" s="91"/>
    </row>
    <row r="166" spans="1:9">
      <c r="A166" s="90"/>
      <c r="B166" s="189" t="s">
        <v>88</v>
      </c>
      <c r="C166" s="190"/>
      <c r="D166" s="92" t="s">
        <v>264</v>
      </c>
      <c r="E166" s="92" t="s">
        <v>77</v>
      </c>
      <c r="F166" s="92" t="s">
        <v>79</v>
      </c>
      <c r="G166" s="91"/>
      <c r="H166" s="91"/>
      <c r="I166" s="91"/>
    </row>
    <row r="167" spans="1:9">
      <c r="A167" s="90"/>
      <c r="B167" s="191"/>
      <c r="C167" s="192"/>
      <c r="D167" s="92" t="s">
        <v>80</v>
      </c>
      <c r="E167" s="92" t="s">
        <v>80</v>
      </c>
      <c r="F167" s="92" t="s">
        <v>81</v>
      </c>
      <c r="G167" s="91"/>
      <c r="H167" s="91"/>
      <c r="I167" s="91"/>
    </row>
    <row r="168" spans="1:9">
      <c r="A168" s="90"/>
      <c r="B168" s="186" t="str">
        <f>B158</f>
        <v>E2</v>
      </c>
      <c r="C168" s="187"/>
      <c r="D168" s="93">
        <f>D148</f>
        <v>1.3</v>
      </c>
      <c r="E168" s="93">
        <f>E158</f>
        <v>7.6</v>
      </c>
      <c r="F168" s="93">
        <f>ROUND(D168*E168,2)</f>
        <v>9.8800000000000008</v>
      </c>
      <c r="G168" s="91"/>
      <c r="H168" s="91"/>
      <c r="I168" s="91"/>
    </row>
    <row r="169" spans="1:9">
      <c r="A169" s="90"/>
      <c r="B169" s="186" t="str">
        <f>B159</f>
        <v>E6</v>
      </c>
      <c r="C169" s="187"/>
      <c r="D169" s="93">
        <f>D149</f>
        <v>1.3</v>
      </c>
      <c r="E169" s="93">
        <f>E159</f>
        <v>7.6</v>
      </c>
      <c r="F169" s="93">
        <f t="shared" ref="F169:F171" si="4">ROUND(D169*E169,2)</f>
        <v>9.8800000000000008</v>
      </c>
      <c r="G169" s="91"/>
      <c r="H169" s="91"/>
      <c r="I169" s="91"/>
    </row>
    <row r="170" spans="1:9">
      <c r="A170" s="90"/>
      <c r="B170" s="186" t="str">
        <f>B160</f>
        <v>E22</v>
      </c>
      <c r="C170" s="187"/>
      <c r="D170" s="93">
        <f>D150</f>
        <v>1.3</v>
      </c>
      <c r="E170" s="93">
        <f>E160</f>
        <v>7.6</v>
      </c>
      <c r="F170" s="93">
        <f t="shared" si="4"/>
        <v>9.8800000000000008</v>
      </c>
      <c r="G170" s="91"/>
      <c r="H170" s="91"/>
      <c r="I170" s="91"/>
    </row>
    <row r="171" spans="1:9">
      <c r="A171" s="90"/>
      <c r="B171" s="186" t="str">
        <f>B161</f>
        <v>E34</v>
      </c>
      <c r="C171" s="187"/>
      <c r="D171" s="93">
        <f>D151</f>
        <v>1.3</v>
      </c>
      <c r="E171" s="93">
        <f>E161</f>
        <v>7.6</v>
      </c>
      <c r="F171" s="93">
        <f t="shared" si="4"/>
        <v>9.8800000000000008</v>
      </c>
      <c r="G171" s="91"/>
      <c r="H171" s="91"/>
      <c r="I171" s="91"/>
    </row>
    <row r="172" spans="1:9">
      <c r="A172" s="90"/>
      <c r="B172" s="79"/>
      <c r="C172" s="79"/>
      <c r="D172" s="95"/>
      <c r="E172" s="94" t="s">
        <v>225</v>
      </c>
      <c r="F172" s="94">
        <f>SUM(F168:F171)</f>
        <v>39.520000000000003</v>
      </c>
      <c r="G172" s="91"/>
      <c r="H172" s="91"/>
      <c r="I172" s="91"/>
    </row>
    <row r="174" spans="1:9" ht="27" customHeight="1">
      <c r="A174" s="86" t="str">
        <f>'Planilha Orcamentária'!A41</f>
        <v>4.7</v>
      </c>
      <c r="B174" s="87" t="str">
        <f>'Planilha Orcamentária'!C41</f>
        <v>RO-41634</v>
      </c>
      <c r="C174" s="182" t="str">
        <f>'Planilha Orcamentária'!D41</f>
        <v>CONCRETO CICLÓPICO DE CIMENTO PORTLAND COM 30% PEDRA DE MÃO, Fck=13,5 Mpa (EXECUÇÃO INCLUINDO O FORNECIMENTO E TRANSPORTE DOS AGREGADOS)</v>
      </c>
      <c r="D174" s="183"/>
      <c r="E174" s="183"/>
      <c r="F174" s="183"/>
      <c r="G174" s="183"/>
      <c r="H174" s="183"/>
      <c r="I174" s="184"/>
    </row>
    <row r="175" spans="1:9">
      <c r="A175" s="90"/>
      <c r="B175" s="79"/>
      <c r="C175" s="91"/>
      <c r="D175" s="91"/>
      <c r="E175" s="91"/>
      <c r="F175" s="91"/>
      <c r="G175" s="91"/>
      <c r="H175" s="91"/>
      <c r="I175" s="91"/>
    </row>
    <row r="176" spans="1:9">
      <c r="A176" s="90"/>
      <c r="B176" s="189" t="s">
        <v>88</v>
      </c>
      <c r="C176" s="190"/>
      <c r="D176" s="92" t="s">
        <v>77</v>
      </c>
      <c r="E176" s="92" t="s">
        <v>236</v>
      </c>
      <c r="F176" s="92" t="s">
        <v>82</v>
      </c>
      <c r="H176" s="103"/>
      <c r="I176" s="91"/>
    </row>
    <row r="177" spans="1:9">
      <c r="A177" s="90"/>
      <c r="B177" s="191"/>
      <c r="C177" s="192"/>
      <c r="D177" s="92" t="s">
        <v>80</v>
      </c>
      <c r="E177" s="92" t="s">
        <v>237</v>
      </c>
      <c r="F177" s="92" t="s">
        <v>83</v>
      </c>
      <c r="H177" s="103"/>
      <c r="I177" s="91"/>
    </row>
    <row r="178" spans="1:9">
      <c r="A178" s="90"/>
      <c r="B178" s="186" t="str">
        <f>B168</f>
        <v>E2</v>
      </c>
      <c r="C178" s="187"/>
      <c r="D178" s="93">
        <f>E168</f>
        <v>7.6</v>
      </c>
      <c r="E178" s="93">
        <v>0.25</v>
      </c>
      <c r="F178" s="93">
        <f>ROUND(D178*E178,2)</f>
        <v>1.9</v>
      </c>
      <c r="H178" s="96"/>
      <c r="I178" s="91"/>
    </row>
    <row r="179" spans="1:9">
      <c r="A179" s="90"/>
      <c r="B179" s="186" t="str">
        <f>B169</f>
        <v>E6</v>
      </c>
      <c r="C179" s="187"/>
      <c r="D179" s="93">
        <f>E169</f>
        <v>7.6</v>
      </c>
      <c r="E179" s="93">
        <v>0.25</v>
      </c>
      <c r="F179" s="93">
        <f t="shared" ref="F179:F181" si="5">ROUND(D179*E179,2)</f>
        <v>1.9</v>
      </c>
      <c r="H179" s="96"/>
      <c r="I179" s="91"/>
    </row>
    <row r="180" spans="1:9">
      <c r="A180" s="90"/>
      <c r="B180" s="186" t="str">
        <f>B170</f>
        <v>E22</v>
      </c>
      <c r="C180" s="187"/>
      <c r="D180" s="93">
        <f>E170</f>
        <v>7.6</v>
      </c>
      <c r="E180" s="93">
        <v>0.25</v>
      </c>
      <c r="F180" s="93">
        <f t="shared" si="5"/>
        <v>1.9</v>
      </c>
      <c r="H180" s="96"/>
      <c r="I180" s="91"/>
    </row>
    <row r="181" spans="1:9">
      <c r="A181" s="90"/>
      <c r="B181" s="186" t="str">
        <f>B171</f>
        <v>E34</v>
      </c>
      <c r="C181" s="187"/>
      <c r="D181" s="93">
        <f>E171</f>
        <v>7.6</v>
      </c>
      <c r="E181" s="93">
        <v>0.25</v>
      </c>
      <c r="F181" s="93">
        <f t="shared" si="5"/>
        <v>1.9</v>
      </c>
      <c r="H181" s="96"/>
      <c r="I181" s="91"/>
    </row>
    <row r="182" spans="1:9">
      <c r="A182" s="90"/>
      <c r="B182" s="79"/>
      <c r="C182" s="79"/>
      <c r="D182" s="95"/>
      <c r="E182" s="94" t="s">
        <v>225</v>
      </c>
      <c r="F182" s="94">
        <f>SUM(F178:F181)</f>
        <v>7.6</v>
      </c>
      <c r="H182" s="96"/>
      <c r="I182" s="91"/>
    </row>
    <row r="183" spans="1:9">
      <c r="A183" s="90"/>
      <c r="B183" s="79"/>
      <c r="C183" s="79"/>
      <c r="D183" s="95"/>
      <c r="E183" s="95"/>
      <c r="F183" s="96"/>
      <c r="G183" s="91"/>
      <c r="H183" s="91"/>
      <c r="I183" s="91"/>
    </row>
    <row r="184" spans="1:9" ht="25.15" customHeight="1">
      <c r="A184" s="86" t="str">
        <f>'Planilha Orcamentária'!A42</f>
        <v>4.8</v>
      </c>
      <c r="B184" s="87" t="str">
        <f>'Planilha Orcamentária'!C42</f>
        <v>ED-51121</v>
      </c>
      <c r="C184" s="182" t="str">
        <f>'Planilha Orcamentária'!D42</f>
        <v>REATERRO MANUAL DE VALA, INCLUSIVE ESPALHAMENTO E COMPACTAÇÃO MECANIZADA COM PLACA VIBRATÓRIA</v>
      </c>
      <c r="D184" s="183"/>
      <c r="E184" s="183"/>
      <c r="F184" s="183"/>
      <c r="G184" s="183"/>
      <c r="H184" s="183"/>
      <c r="I184" s="184"/>
    </row>
    <row r="185" spans="1:9" ht="25.5">
      <c r="A185" s="90"/>
      <c r="B185" s="189" t="s">
        <v>88</v>
      </c>
      <c r="C185" s="190"/>
      <c r="D185" s="92" t="s">
        <v>238</v>
      </c>
      <c r="E185" s="92" t="s">
        <v>239</v>
      </c>
      <c r="F185" s="92" t="s">
        <v>240</v>
      </c>
      <c r="G185" s="92" t="s">
        <v>241</v>
      </c>
      <c r="I185" s="91"/>
    </row>
    <row r="186" spans="1:9">
      <c r="A186" s="90"/>
      <c r="B186" s="191"/>
      <c r="C186" s="192"/>
      <c r="D186" s="92" t="s">
        <v>83</v>
      </c>
      <c r="E186" s="92" t="s">
        <v>83</v>
      </c>
      <c r="F186" s="92" t="s">
        <v>83</v>
      </c>
      <c r="G186" s="92" t="s">
        <v>80</v>
      </c>
      <c r="I186" s="91"/>
    </row>
    <row r="187" spans="1:9">
      <c r="A187" s="90"/>
      <c r="B187" s="186" t="str">
        <f>B178</f>
        <v>E2</v>
      </c>
      <c r="C187" s="187"/>
      <c r="D187" s="93">
        <f>G148</f>
        <v>19.760000000000002</v>
      </c>
      <c r="E187" s="93">
        <f>F178</f>
        <v>1.9</v>
      </c>
      <c r="F187" s="93">
        <f>ROUND(D178*0.35*0.35*3.1415,2)</f>
        <v>2.92</v>
      </c>
      <c r="G187" s="93">
        <f>D187-E187-F187</f>
        <v>14.940000000000003</v>
      </c>
      <c r="I187" s="91"/>
    </row>
    <row r="188" spans="1:9">
      <c r="A188" s="90"/>
      <c r="B188" s="186" t="str">
        <f>B179</f>
        <v>E6</v>
      </c>
      <c r="C188" s="187"/>
      <c r="D188" s="93">
        <f>G149</f>
        <v>19.760000000000002</v>
      </c>
      <c r="E188" s="93">
        <f>F179</f>
        <v>1.9</v>
      </c>
      <c r="F188" s="93">
        <f>ROUND(D179*0.35*0.35*3.1415,2)</f>
        <v>2.92</v>
      </c>
      <c r="G188" s="93">
        <f t="shared" ref="G188:G190" si="6">D188-E188-F188</f>
        <v>14.940000000000003</v>
      </c>
      <c r="I188" s="91"/>
    </row>
    <row r="189" spans="1:9">
      <c r="A189" s="90"/>
      <c r="B189" s="186" t="str">
        <f>B180</f>
        <v>E22</v>
      </c>
      <c r="C189" s="187"/>
      <c r="D189" s="93">
        <f>G150</f>
        <v>19.760000000000002</v>
      </c>
      <c r="E189" s="93">
        <f>F180</f>
        <v>1.9</v>
      </c>
      <c r="F189" s="93">
        <f>ROUND(D180*0.35*0.35*3.1415,2)</f>
        <v>2.92</v>
      </c>
      <c r="G189" s="93">
        <f t="shared" si="6"/>
        <v>14.940000000000003</v>
      </c>
      <c r="I189" s="91"/>
    </row>
    <row r="190" spans="1:9">
      <c r="A190" s="90"/>
      <c r="B190" s="186" t="str">
        <f>B181</f>
        <v>E34</v>
      </c>
      <c r="C190" s="187"/>
      <c r="D190" s="93">
        <f>G151</f>
        <v>19.760000000000002</v>
      </c>
      <c r="E190" s="93">
        <f>F181</f>
        <v>1.9</v>
      </c>
      <c r="F190" s="93">
        <f>ROUND(D181*0.35*0.35*3.1415,2)</f>
        <v>2.92</v>
      </c>
      <c r="G190" s="93">
        <f t="shared" si="6"/>
        <v>14.940000000000003</v>
      </c>
      <c r="I190" s="91"/>
    </row>
    <row r="191" spans="1:9">
      <c r="A191" s="90"/>
      <c r="B191" s="79"/>
      <c r="C191" s="79"/>
      <c r="D191" s="95"/>
      <c r="E191" s="95"/>
      <c r="F191" s="94" t="s">
        <v>225</v>
      </c>
      <c r="G191" s="94">
        <f>SUM(G187:G190)</f>
        <v>59.760000000000012</v>
      </c>
      <c r="I191" s="91"/>
    </row>
    <row r="192" spans="1:9">
      <c r="A192" s="90"/>
      <c r="B192" s="79"/>
      <c r="C192" s="79"/>
      <c r="D192" s="95"/>
      <c r="E192" s="95"/>
      <c r="F192" s="96"/>
      <c r="G192" s="91"/>
      <c r="H192" s="91"/>
      <c r="I192" s="91"/>
    </row>
    <row r="193" spans="1:9">
      <c r="A193" s="86" t="str">
        <f>'Planilha Orcamentária'!A43</f>
        <v>4.9</v>
      </c>
      <c r="B193" s="87" t="str">
        <f>'Planilha Orcamentária'!C43</f>
        <v>ED-48599</v>
      </c>
      <c r="C193" s="182" t="str">
        <f>'Planilha Orcamentária'!D43</f>
        <v>DESCIDA D´ÁGUA TIPO CALHA DN 600, EXCLUSIVE BOTA FORA</v>
      </c>
      <c r="D193" s="183"/>
      <c r="E193" s="183"/>
      <c r="F193" s="183"/>
      <c r="G193" s="183"/>
      <c r="H193" s="183"/>
      <c r="I193" s="184"/>
    </row>
    <row r="194" spans="1:9">
      <c r="A194" s="90"/>
      <c r="B194" s="79"/>
      <c r="C194" s="91"/>
      <c r="D194" s="91"/>
      <c r="E194" s="91"/>
      <c r="F194" s="91"/>
      <c r="G194" s="91"/>
      <c r="H194" s="91"/>
      <c r="I194" s="91"/>
    </row>
    <row r="195" spans="1:9" ht="25.5">
      <c r="A195" s="90"/>
      <c r="B195" s="189" t="s">
        <v>88</v>
      </c>
      <c r="C195" s="190"/>
      <c r="D195" s="92" t="s">
        <v>77</v>
      </c>
      <c r="E195" s="92" t="s">
        <v>22</v>
      </c>
      <c r="F195" s="94" t="s">
        <v>246</v>
      </c>
      <c r="G195" s="112"/>
      <c r="I195" s="91"/>
    </row>
    <row r="196" spans="1:9">
      <c r="A196" s="90"/>
      <c r="B196" s="191"/>
      <c r="C196" s="192"/>
      <c r="D196" s="92" t="s">
        <v>80</v>
      </c>
      <c r="E196" s="92" t="s">
        <v>80</v>
      </c>
      <c r="F196" s="92" t="s">
        <v>80</v>
      </c>
      <c r="G196" s="112"/>
      <c r="I196" s="91"/>
    </row>
    <row r="197" spans="1:9">
      <c r="A197" s="90"/>
      <c r="B197" s="186" t="s">
        <v>119</v>
      </c>
      <c r="C197" s="187"/>
      <c r="D197" s="93">
        <v>4.42</v>
      </c>
      <c r="E197" s="94">
        <f>D197</f>
        <v>4.42</v>
      </c>
      <c r="F197" s="188">
        <f>SUM(E197:E200)</f>
        <v>18.29</v>
      </c>
      <c r="G197" s="112"/>
      <c r="I197" s="91"/>
    </row>
    <row r="198" spans="1:9">
      <c r="A198" s="90"/>
      <c r="B198" s="186" t="s">
        <v>123</v>
      </c>
      <c r="C198" s="187"/>
      <c r="D198" s="93">
        <v>4.74</v>
      </c>
      <c r="E198" s="94">
        <f t="shared" ref="E198:E200" si="7">D198</f>
        <v>4.74</v>
      </c>
      <c r="F198" s="188"/>
      <c r="G198" s="112"/>
      <c r="I198" s="91"/>
    </row>
    <row r="199" spans="1:9">
      <c r="A199" s="90"/>
      <c r="B199" s="186" t="s">
        <v>139</v>
      </c>
      <c r="C199" s="187"/>
      <c r="D199" s="93">
        <v>4.71</v>
      </c>
      <c r="E199" s="94">
        <f t="shared" si="7"/>
        <v>4.71</v>
      </c>
      <c r="F199" s="188"/>
      <c r="G199" s="112"/>
      <c r="I199" s="91"/>
    </row>
    <row r="200" spans="1:9">
      <c r="A200" s="90"/>
      <c r="B200" s="186" t="s">
        <v>151</v>
      </c>
      <c r="C200" s="187"/>
      <c r="D200" s="93">
        <v>4.42</v>
      </c>
      <c r="E200" s="94">
        <f t="shared" si="7"/>
        <v>4.42</v>
      </c>
      <c r="F200" s="188"/>
      <c r="G200" s="112"/>
      <c r="I200" s="91"/>
    </row>
    <row r="201" spans="1:9">
      <c r="A201" s="90"/>
      <c r="B201" s="79"/>
      <c r="C201" s="79"/>
      <c r="D201" s="95"/>
      <c r="E201" s="95"/>
      <c r="F201" s="96"/>
      <c r="I201" s="91"/>
    </row>
    <row r="202" spans="1:9">
      <c r="A202" s="86" t="str">
        <f>'Planilha Orcamentária'!A44</f>
        <v>4.10</v>
      </c>
      <c r="B202" s="87">
        <f>'Planilha Orcamentária'!C44</f>
        <v>2003475</v>
      </c>
      <c r="C202" s="182" t="str">
        <f>'Planilha Orcamentária'!D44</f>
        <v>DISSIPADOR DE ENERGIA - DED 01 - AREIA E BRITA COMERCIAIS</v>
      </c>
      <c r="D202" s="183"/>
      <c r="E202" s="183"/>
      <c r="F202" s="183"/>
      <c r="G202" s="183"/>
      <c r="H202" s="183"/>
      <c r="I202" s="184"/>
    </row>
    <row r="203" spans="1:9">
      <c r="A203" s="90"/>
      <c r="B203" s="79"/>
      <c r="C203" s="91"/>
      <c r="D203" s="91"/>
      <c r="E203" s="91"/>
      <c r="F203" s="91"/>
      <c r="G203" s="91"/>
      <c r="H203" s="91"/>
      <c r="I203" s="91"/>
    </row>
    <row r="204" spans="1:9">
      <c r="A204" s="90"/>
      <c r="B204" s="189" t="s">
        <v>88</v>
      </c>
      <c r="C204" s="190"/>
      <c r="D204" s="92" t="s">
        <v>1</v>
      </c>
      <c r="E204" s="92" t="s">
        <v>22</v>
      </c>
      <c r="F204" s="103"/>
      <c r="I204" s="91"/>
    </row>
    <row r="205" spans="1:9">
      <c r="A205" s="90"/>
      <c r="B205" s="191"/>
      <c r="C205" s="192"/>
      <c r="D205" s="92" t="s">
        <v>205</v>
      </c>
      <c r="E205" s="92" t="s">
        <v>205</v>
      </c>
      <c r="F205" s="103"/>
      <c r="I205" s="91"/>
    </row>
    <row r="206" spans="1:9">
      <c r="A206" s="90"/>
      <c r="B206" s="186" t="s">
        <v>119</v>
      </c>
      <c r="C206" s="187"/>
      <c r="D206" s="93">
        <v>1</v>
      </c>
      <c r="E206" s="210">
        <f>SUM(D206:D209)</f>
        <v>4</v>
      </c>
      <c r="F206" s="96"/>
      <c r="G206" s="96"/>
      <c r="I206" s="91"/>
    </row>
    <row r="207" spans="1:9">
      <c r="A207" s="90"/>
      <c r="B207" s="186" t="s">
        <v>123</v>
      </c>
      <c r="C207" s="187"/>
      <c r="D207" s="93">
        <v>1</v>
      </c>
      <c r="E207" s="211"/>
      <c r="F207" s="96"/>
      <c r="G207" s="96"/>
      <c r="I207" s="91"/>
    </row>
    <row r="208" spans="1:9">
      <c r="A208" s="90"/>
      <c r="B208" s="186" t="s">
        <v>139</v>
      </c>
      <c r="C208" s="187"/>
      <c r="D208" s="93">
        <v>1</v>
      </c>
      <c r="E208" s="211"/>
      <c r="F208" s="96"/>
      <c r="G208" s="96"/>
      <c r="I208" s="91"/>
    </row>
    <row r="209" spans="1:9">
      <c r="A209" s="90"/>
      <c r="B209" s="186" t="s">
        <v>151</v>
      </c>
      <c r="C209" s="187"/>
      <c r="D209" s="93">
        <v>1</v>
      </c>
      <c r="E209" s="212"/>
      <c r="F209" s="96"/>
      <c r="G209" s="96"/>
      <c r="I209" s="91"/>
    </row>
    <row r="210" spans="1:9">
      <c r="A210" s="90"/>
      <c r="B210" s="111"/>
      <c r="C210" s="111"/>
      <c r="D210" s="95"/>
      <c r="E210" s="96"/>
      <c r="F210" s="96"/>
      <c r="G210" s="96"/>
      <c r="I210" s="91"/>
    </row>
    <row r="211" spans="1:9">
      <c r="A211" s="86">
        <f>'Planilha Orcamentária'!A46</f>
        <v>5</v>
      </c>
      <c r="B211" s="87"/>
      <c r="C211" s="207" t="str">
        <f>'Planilha Orcamentária'!D46</f>
        <v>SINALIZAÇÃO VERTICAL E HORIZONTAL</v>
      </c>
      <c r="D211" s="208"/>
      <c r="E211" s="208"/>
      <c r="F211" s="208"/>
      <c r="G211" s="208"/>
      <c r="H211" s="208"/>
      <c r="I211" s="209"/>
    </row>
    <row r="212" spans="1:9" ht="36" customHeight="1">
      <c r="A212" s="86" t="str">
        <f>'Planilha Orcamentária'!A47</f>
        <v>5.1</v>
      </c>
      <c r="B212" s="87" t="str">
        <f>'Planilha Orcamentária'!C47</f>
        <v>RO-42878</v>
      </c>
      <c r="C212" s="182" t="str">
        <f>'Planilha Orcamentária'!D47</f>
        <v>PLACA DE AÇO CARBONO COM PELÍCULA REFLETIVA GRAU DIAMANTE TIPO X DA ABNT - PLACA CIRCULAR (EXECUÇÃO, INCLUINDO FORNCIMENTO E TRANSPORTE DE TODOS MATERIAIS, INCLUSIVE POSTE DE SUSTENTAÇÃO)</v>
      </c>
      <c r="D212" s="183"/>
      <c r="E212" s="183"/>
      <c r="F212" s="183"/>
      <c r="G212" s="183"/>
      <c r="H212" s="183"/>
      <c r="I212" s="184"/>
    </row>
    <row r="213" spans="1:9">
      <c r="A213" s="90"/>
      <c r="B213" s="79"/>
      <c r="C213" s="79"/>
      <c r="D213" s="95"/>
      <c r="E213" s="95"/>
      <c r="F213" s="96"/>
      <c r="G213" s="91"/>
      <c r="H213" s="91"/>
      <c r="I213" s="91"/>
    </row>
    <row r="214" spans="1:9">
      <c r="A214" s="90"/>
      <c r="B214" s="185" t="s">
        <v>88</v>
      </c>
      <c r="C214" s="185" t="s">
        <v>29</v>
      </c>
      <c r="D214" s="92" t="s">
        <v>191</v>
      </c>
      <c r="E214" s="92" t="s">
        <v>1</v>
      </c>
      <c r="F214" s="92" t="s">
        <v>79</v>
      </c>
      <c r="G214" s="115" t="s">
        <v>249</v>
      </c>
      <c r="H214" s="91"/>
      <c r="I214" s="91"/>
    </row>
    <row r="215" spans="1:9">
      <c r="A215" s="90"/>
      <c r="B215" s="185"/>
      <c r="C215" s="185"/>
      <c r="D215" s="92" t="s">
        <v>80</v>
      </c>
      <c r="E215" s="92" t="s">
        <v>192</v>
      </c>
      <c r="F215" s="92" t="s">
        <v>81</v>
      </c>
      <c r="G215" s="92" t="s">
        <v>81</v>
      </c>
      <c r="H215" s="91"/>
      <c r="I215" s="91"/>
    </row>
    <row r="216" spans="1:9">
      <c r="A216" s="90"/>
      <c r="B216" s="87" t="s">
        <v>244</v>
      </c>
      <c r="C216" s="87" t="s">
        <v>245</v>
      </c>
      <c r="D216" s="93">
        <v>0.75</v>
      </c>
      <c r="E216" s="93">
        <v>1</v>
      </c>
      <c r="F216" s="93">
        <f>ROUND((D216*D216*3.1415/4)*E216,2)</f>
        <v>0.44</v>
      </c>
      <c r="G216" s="210">
        <f>SUM(F216:F218)</f>
        <v>1.32</v>
      </c>
      <c r="H216" s="91"/>
      <c r="I216" s="91"/>
    </row>
    <row r="217" spans="1:9">
      <c r="A217" s="90"/>
      <c r="B217" s="87" t="s">
        <v>247</v>
      </c>
      <c r="C217" s="87" t="s">
        <v>245</v>
      </c>
      <c r="D217" s="93">
        <v>0.75</v>
      </c>
      <c r="E217" s="93">
        <v>1</v>
      </c>
      <c r="F217" s="93">
        <f t="shared" ref="F217:F218" si="8">ROUND((D217*D217*3.1415/4)*E217,2)</f>
        <v>0.44</v>
      </c>
      <c r="G217" s="211"/>
      <c r="H217" s="91"/>
      <c r="I217" s="91"/>
    </row>
    <row r="218" spans="1:9">
      <c r="A218" s="90"/>
      <c r="B218" s="87" t="s">
        <v>141</v>
      </c>
      <c r="C218" s="87" t="s">
        <v>248</v>
      </c>
      <c r="D218" s="93">
        <v>0.75</v>
      </c>
      <c r="E218" s="93">
        <v>1</v>
      </c>
      <c r="F218" s="93">
        <f t="shared" si="8"/>
        <v>0.44</v>
      </c>
      <c r="G218" s="212"/>
      <c r="H218" s="91"/>
      <c r="I218" s="91"/>
    </row>
    <row r="219" spans="1:9">
      <c r="A219" s="90"/>
      <c r="B219" s="79"/>
      <c r="C219" s="79"/>
      <c r="D219" s="95"/>
      <c r="E219" s="95"/>
      <c r="F219" s="96"/>
      <c r="G219" s="91"/>
      <c r="H219" s="91"/>
      <c r="I219" s="91"/>
    </row>
    <row r="220" spans="1:9" ht="36.6" customHeight="1">
      <c r="A220" s="86" t="str">
        <f>'Planilha Orcamentária'!A48</f>
        <v>5.2</v>
      </c>
      <c r="B220" s="87" t="str">
        <f>'Planilha Orcamentária'!C48</f>
        <v>RO-42881</v>
      </c>
      <c r="C220" s="182" t="str">
        <f>'Planilha Orcamentária'!D48</f>
        <v>PLACA DE AÇO CARBONO COM PELÍCULA REFLETIVA GRAU DIAMANTE TIPO X DA ABNT - PLACA QUADRADA (EXECUÇÃO, INCLUINDO FORNCIMENTO E TRANSPORTE DE TODOS MATERIAIS, INCLUSIVE POSTE DE SUSTENTAÇÃO)</v>
      </c>
      <c r="D220" s="183"/>
      <c r="E220" s="183"/>
      <c r="F220" s="183"/>
      <c r="G220" s="183"/>
      <c r="H220" s="183"/>
      <c r="I220" s="184"/>
    </row>
    <row r="221" spans="1:9">
      <c r="A221" s="90"/>
      <c r="B221" s="79"/>
      <c r="C221" s="91"/>
      <c r="D221" s="91"/>
      <c r="E221" s="91"/>
      <c r="F221" s="91"/>
      <c r="G221" s="91"/>
      <c r="H221" s="91"/>
      <c r="I221" s="91"/>
    </row>
    <row r="222" spans="1:9">
      <c r="A222" s="90"/>
      <c r="B222" s="185" t="s">
        <v>88</v>
      </c>
      <c r="C222" s="185" t="s">
        <v>29</v>
      </c>
      <c r="D222" s="92" t="s">
        <v>251</v>
      </c>
      <c r="E222" s="92" t="s">
        <v>252</v>
      </c>
      <c r="F222" s="92" t="s">
        <v>1</v>
      </c>
      <c r="G222" s="92" t="s">
        <v>79</v>
      </c>
      <c r="H222" s="199" t="s">
        <v>249</v>
      </c>
      <c r="I222" s="199"/>
    </row>
    <row r="223" spans="1:9">
      <c r="A223" s="90"/>
      <c r="B223" s="185"/>
      <c r="C223" s="185"/>
      <c r="D223" s="92" t="s">
        <v>80</v>
      </c>
      <c r="E223" s="92" t="s">
        <v>80</v>
      </c>
      <c r="F223" s="92" t="s">
        <v>192</v>
      </c>
      <c r="G223" s="92" t="s">
        <v>81</v>
      </c>
      <c r="H223" s="199" t="s">
        <v>81</v>
      </c>
      <c r="I223" s="199"/>
    </row>
    <row r="224" spans="1:9">
      <c r="A224" s="90"/>
      <c r="B224" s="87" t="s">
        <v>87</v>
      </c>
      <c r="C224" s="87" t="s">
        <v>250</v>
      </c>
      <c r="D224" s="93">
        <v>0.6</v>
      </c>
      <c r="E224" s="93">
        <v>0.6</v>
      </c>
      <c r="F224" s="93">
        <v>1</v>
      </c>
      <c r="G224" s="93">
        <f>D224*E224*F224</f>
        <v>0.36</v>
      </c>
      <c r="H224" s="193">
        <f>SUM(G224:G228)</f>
        <v>1.7999999999999998</v>
      </c>
      <c r="I224" s="194"/>
    </row>
    <row r="225" spans="1:9">
      <c r="A225" s="90"/>
      <c r="B225" s="87" t="s">
        <v>254</v>
      </c>
      <c r="C225" s="87" t="s">
        <v>253</v>
      </c>
      <c r="D225" s="93">
        <v>0.6</v>
      </c>
      <c r="E225" s="93">
        <v>0.6</v>
      </c>
      <c r="F225" s="93">
        <v>1</v>
      </c>
      <c r="G225" s="93">
        <f t="shared" ref="G225:G228" si="9">D225*E225*F225</f>
        <v>0.36</v>
      </c>
      <c r="H225" s="195"/>
      <c r="I225" s="196"/>
    </row>
    <row r="226" spans="1:9">
      <c r="A226" s="90"/>
      <c r="B226" s="87" t="s">
        <v>134</v>
      </c>
      <c r="C226" s="87" t="s">
        <v>255</v>
      </c>
      <c r="D226" s="93">
        <v>0.6</v>
      </c>
      <c r="E226" s="93">
        <v>0.6</v>
      </c>
      <c r="F226" s="93">
        <v>1</v>
      </c>
      <c r="G226" s="93">
        <f t="shared" si="9"/>
        <v>0.36</v>
      </c>
      <c r="H226" s="195"/>
      <c r="I226" s="196"/>
    </row>
    <row r="227" spans="1:9">
      <c r="A227" s="90"/>
      <c r="B227" s="87" t="s">
        <v>141</v>
      </c>
      <c r="C227" s="87" t="s">
        <v>256</v>
      </c>
      <c r="D227" s="93">
        <v>0.6</v>
      </c>
      <c r="E227" s="93">
        <v>0.6</v>
      </c>
      <c r="F227" s="93">
        <v>1</v>
      </c>
      <c r="G227" s="93">
        <f t="shared" si="9"/>
        <v>0.36</v>
      </c>
      <c r="H227" s="195"/>
      <c r="I227" s="196"/>
    </row>
    <row r="228" spans="1:9">
      <c r="A228" s="90"/>
      <c r="B228" s="87" t="s">
        <v>147</v>
      </c>
      <c r="C228" s="87" t="s">
        <v>253</v>
      </c>
      <c r="D228" s="93">
        <v>0.6</v>
      </c>
      <c r="E228" s="93">
        <v>0.6</v>
      </c>
      <c r="F228" s="93">
        <v>1</v>
      </c>
      <c r="G228" s="93">
        <f t="shared" si="9"/>
        <v>0.36</v>
      </c>
      <c r="H228" s="197"/>
      <c r="I228" s="198"/>
    </row>
    <row r="229" spans="1:9">
      <c r="A229" s="90"/>
      <c r="B229" s="79"/>
      <c r="C229" s="79"/>
      <c r="D229" s="95"/>
      <c r="E229" s="95"/>
      <c r="F229" s="96"/>
      <c r="G229" s="91"/>
      <c r="H229" s="91"/>
      <c r="I229" s="91"/>
    </row>
    <row r="230" spans="1:9" ht="36.6" customHeight="1">
      <c r="A230" s="86" t="str">
        <f>'Planilha Orcamentária'!A49</f>
        <v>5.3</v>
      </c>
      <c r="B230" s="87" t="str">
        <f>'Planilha Orcamentária'!C49</f>
        <v>RO-42882</v>
      </c>
      <c r="C230" s="182" t="str">
        <f>'Planilha Orcamentária'!D49</f>
        <v>PLACA DE AÇO CARBONO COM PELÍCULA REFLETIVA GRAU DIAMANTE TIPO X DA ABNT - PLACA RETÂNGULAR (EXECUÇÃO, INCLUINDO FORNCIMENTO E TRANSPORTE DE TODOS MATERIAIS, INCLUSIVE POSTE DE SUSTENTAÇÃO)</v>
      </c>
      <c r="D230" s="183"/>
      <c r="E230" s="183"/>
      <c r="F230" s="183"/>
      <c r="G230" s="183"/>
      <c r="H230" s="183"/>
      <c r="I230" s="184"/>
    </row>
    <row r="231" spans="1:9">
      <c r="A231" s="90"/>
      <c r="B231" s="79"/>
      <c r="C231" s="91"/>
      <c r="D231" s="91"/>
      <c r="E231" s="91"/>
      <c r="F231" s="91"/>
      <c r="G231" s="91"/>
      <c r="H231" s="91"/>
      <c r="I231" s="91"/>
    </row>
    <row r="232" spans="1:9">
      <c r="A232" s="90"/>
      <c r="B232" s="185" t="s">
        <v>88</v>
      </c>
      <c r="C232" s="185" t="s">
        <v>29</v>
      </c>
      <c r="D232" s="92" t="s">
        <v>251</v>
      </c>
      <c r="E232" s="92" t="s">
        <v>252</v>
      </c>
      <c r="F232" s="92" t="s">
        <v>1</v>
      </c>
      <c r="G232" s="113" t="s">
        <v>79</v>
      </c>
      <c r="H232" s="199" t="s">
        <v>249</v>
      </c>
      <c r="I232" s="199"/>
    </row>
    <row r="233" spans="1:9">
      <c r="A233" s="90"/>
      <c r="B233" s="185"/>
      <c r="C233" s="185"/>
      <c r="D233" s="92" t="s">
        <v>80</v>
      </c>
      <c r="E233" s="92" t="s">
        <v>80</v>
      </c>
      <c r="F233" s="92" t="s">
        <v>192</v>
      </c>
      <c r="G233" s="113" t="s">
        <v>81</v>
      </c>
      <c r="H233" s="199" t="s">
        <v>81</v>
      </c>
      <c r="I233" s="199"/>
    </row>
    <row r="234" spans="1:9" ht="27.6" customHeight="1">
      <c r="A234" s="90"/>
      <c r="B234" s="116" t="s">
        <v>87</v>
      </c>
      <c r="C234" s="118" t="s">
        <v>258</v>
      </c>
      <c r="D234" s="117">
        <v>0.8</v>
      </c>
      <c r="E234" s="117">
        <v>0.4</v>
      </c>
      <c r="F234" s="117">
        <v>1</v>
      </c>
      <c r="G234" s="93">
        <f>D234*E234*F234</f>
        <v>0.32000000000000006</v>
      </c>
      <c r="H234" s="193">
        <f>SUM(G234:G237)</f>
        <v>3.3200000000000003</v>
      </c>
      <c r="I234" s="194"/>
    </row>
    <row r="235" spans="1:9" ht="25.5">
      <c r="A235" s="90"/>
      <c r="B235" s="87" t="s">
        <v>87</v>
      </c>
      <c r="C235" s="114" t="s">
        <v>259</v>
      </c>
      <c r="D235" s="93">
        <v>1</v>
      </c>
      <c r="E235" s="93">
        <v>0.5</v>
      </c>
      <c r="F235" s="93">
        <v>1</v>
      </c>
      <c r="G235" s="93">
        <f>D235*E235*F235</f>
        <v>0.5</v>
      </c>
      <c r="H235" s="195"/>
      <c r="I235" s="196"/>
    </row>
    <row r="236" spans="1:9" ht="38.25">
      <c r="A236" s="90"/>
      <c r="B236" s="87" t="s">
        <v>257</v>
      </c>
      <c r="C236" s="114" t="s">
        <v>260</v>
      </c>
      <c r="D236" s="93">
        <v>2</v>
      </c>
      <c r="E236" s="93">
        <v>1</v>
      </c>
      <c r="F236" s="93">
        <v>1</v>
      </c>
      <c r="G236" s="93">
        <f t="shared" ref="G236:G237" si="10">D236*E236*F236</f>
        <v>2</v>
      </c>
      <c r="H236" s="195"/>
      <c r="I236" s="196"/>
    </row>
    <row r="237" spans="1:9" ht="38.25">
      <c r="A237" s="90"/>
      <c r="B237" s="87" t="s">
        <v>127</v>
      </c>
      <c r="C237" s="114" t="s">
        <v>261</v>
      </c>
      <c r="D237" s="93">
        <v>1</v>
      </c>
      <c r="E237" s="93">
        <v>0.5</v>
      </c>
      <c r="F237" s="93">
        <v>1</v>
      </c>
      <c r="G237" s="93">
        <f t="shared" si="10"/>
        <v>0.5</v>
      </c>
      <c r="H237" s="197"/>
      <c r="I237" s="198"/>
    </row>
    <row r="238" spans="1:9">
      <c r="A238" s="90"/>
      <c r="B238" s="79"/>
      <c r="C238" s="79"/>
      <c r="D238" s="95"/>
      <c r="E238" s="95"/>
      <c r="F238" s="96"/>
      <c r="G238" s="91"/>
      <c r="H238" s="91"/>
      <c r="I238" s="91"/>
    </row>
    <row r="239" spans="1:9" ht="27.6" customHeight="1">
      <c r="A239" s="86" t="str">
        <f>'Planilha Orcamentária'!A50</f>
        <v>5.4</v>
      </c>
      <c r="B239" s="87" t="str">
        <f>'Planilha Orcamentária'!C50</f>
        <v>RO-41237</v>
      </c>
      <c r="C239" s="182" t="str">
        <f>'Planilha Orcamentária'!D50</f>
        <v>LINHA DE RESINA ACRÍLICA DE 0,6MM DE ESPESSURA E LARGURA = 0,10M (EXECUÇÃO, INCLUINDO PRÉMARCAÇÃO, FORNECIMENTO E TRANSPORTE DE TODOS OS MATERIAIS)</v>
      </c>
      <c r="D239" s="183"/>
      <c r="E239" s="183"/>
      <c r="F239" s="183"/>
      <c r="G239" s="183"/>
      <c r="H239" s="183"/>
      <c r="I239" s="184"/>
    </row>
    <row r="240" spans="1:9">
      <c r="A240" s="90"/>
      <c r="B240" s="79"/>
      <c r="C240" s="91"/>
      <c r="D240" s="91"/>
      <c r="E240" s="91"/>
      <c r="F240" s="91"/>
      <c r="G240" s="91"/>
      <c r="H240" s="91"/>
      <c r="I240" s="91"/>
    </row>
    <row r="241" spans="1:9" ht="38.25">
      <c r="A241" s="90"/>
      <c r="B241" s="180" t="s">
        <v>88</v>
      </c>
      <c r="C241" s="181"/>
      <c r="D241" s="92" t="s">
        <v>196</v>
      </c>
      <c r="E241" s="92" t="s">
        <v>197</v>
      </c>
      <c r="F241" s="92" t="s">
        <v>198</v>
      </c>
      <c r="G241" s="92" t="s">
        <v>22</v>
      </c>
      <c r="H241" s="103"/>
      <c r="I241" s="91"/>
    </row>
    <row r="242" spans="1:9">
      <c r="A242" s="90"/>
      <c r="B242" s="86" t="s">
        <v>89</v>
      </c>
      <c r="C242" s="86" t="s">
        <v>90</v>
      </c>
      <c r="D242" s="92" t="s">
        <v>80</v>
      </c>
      <c r="E242" s="92" t="s">
        <v>80</v>
      </c>
      <c r="F242" s="92" t="s">
        <v>80</v>
      </c>
      <c r="G242" s="92" t="s">
        <v>80</v>
      </c>
      <c r="H242" s="103"/>
      <c r="I242" s="91"/>
    </row>
    <row r="243" spans="1:9">
      <c r="A243" s="90"/>
      <c r="B243" s="87" t="s">
        <v>87</v>
      </c>
      <c r="C243" s="87" t="s">
        <v>157</v>
      </c>
      <c r="D243" s="93">
        <f>D122*2</f>
        <v>1600</v>
      </c>
      <c r="E243" s="93">
        <f>D122</f>
        <v>800</v>
      </c>
      <c r="F243" s="93">
        <f>E243</f>
        <v>800</v>
      </c>
      <c r="G243" s="94">
        <f>ROUND(D243+E243+F243,2)</f>
        <v>3200</v>
      </c>
      <c r="H243" s="96"/>
      <c r="I243" s="91"/>
    </row>
    <row r="244" spans="1:9">
      <c r="A244" s="90"/>
      <c r="B244" s="79"/>
      <c r="C244" s="79"/>
      <c r="D244" s="95"/>
      <c r="E244" s="95"/>
      <c r="F244" s="95"/>
      <c r="G244" s="96"/>
      <c r="H244" s="96"/>
      <c r="I244" s="91"/>
    </row>
    <row r="245" spans="1:9" ht="39.6" customHeight="1">
      <c r="A245" s="90"/>
      <c r="B245" s="79"/>
      <c r="C245" s="79"/>
      <c r="D245" s="95"/>
      <c r="E245" s="95"/>
      <c r="F245" s="95"/>
      <c r="G245" s="96"/>
      <c r="H245" s="96"/>
      <c r="I245" s="91"/>
    </row>
    <row r="246" spans="1:9">
      <c r="A246" s="90"/>
      <c r="B246" s="79"/>
      <c r="C246" s="216" t="s">
        <v>270</v>
      </c>
      <c r="D246" s="216"/>
      <c r="E246" s="216"/>
      <c r="F246" s="216"/>
      <c r="G246" s="216"/>
      <c r="H246" s="96"/>
      <c r="I246" s="91"/>
    </row>
    <row r="247" spans="1:9">
      <c r="A247" s="90"/>
      <c r="B247" s="79"/>
      <c r="C247" s="177" t="s">
        <v>59</v>
      </c>
      <c r="D247" s="177"/>
      <c r="E247" s="177"/>
      <c r="F247" s="177"/>
      <c r="G247" s="177"/>
      <c r="H247" s="96"/>
      <c r="I247" s="91"/>
    </row>
    <row r="248" spans="1:9">
      <c r="A248" s="90"/>
      <c r="B248" s="79"/>
      <c r="C248" s="178" t="s">
        <v>60</v>
      </c>
      <c r="D248" s="178"/>
      <c r="E248" s="178"/>
      <c r="F248" s="178"/>
      <c r="G248" s="178"/>
      <c r="H248" s="96"/>
      <c r="I248" s="91"/>
    </row>
    <row r="249" spans="1:9">
      <c r="A249" s="90"/>
      <c r="B249" s="79"/>
      <c r="C249" s="179" t="s">
        <v>269</v>
      </c>
      <c r="D249" s="179"/>
      <c r="E249" s="179"/>
      <c r="F249" s="179"/>
      <c r="G249" s="179"/>
      <c r="H249" s="96"/>
      <c r="I249" s="91"/>
    </row>
    <row r="250" spans="1:9" ht="48.6" customHeight="1">
      <c r="A250" s="90"/>
      <c r="B250" s="79"/>
      <c r="C250" s="140"/>
      <c r="D250" s="140"/>
      <c r="E250" s="140"/>
      <c r="F250" s="140"/>
      <c r="G250" s="140"/>
      <c r="H250" s="96"/>
      <c r="I250" s="91"/>
    </row>
    <row r="251" spans="1:9">
      <c r="A251" s="90"/>
      <c r="B251" s="79"/>
      <c r="C251" s="216" t="s">
        <v>270</v>
      </c>
      <c r="D251" s="216"/>
      <c r="E251" s="216"/>
      <c r="F251" s="216"/>
      <c r="G251" s="216"/>
      <c r="H251" s="96"/>
      <c r="I251" s="91"/>
    </row>
    <row r="252" spans="1:9">
      <c r="A252" s="90"/>
      <c r="B252" s="79"/>
      <c r="C252" s="177" t="s">
        <v>61</v>
      </c>
      <c r="D252" s="177"/>
      <c r="E252" s="177"/>
      <c r="F252" s="177"/>
      <c r="G252" s="177"/>
      <c r="H252" s="96"/>
      <c r="I252" s="91"/>
    </row>
    <row r="253" spans="1:9">
      <c r="A253" s="90"/>
      <c r="B253" s="79"/>
      <c r="C253" s="178" t="s">
        <v>62</v>
      </c>
      <c r="D253" s="178"/>
      <c r="E253" s="178"/>
      <c r="F253" s="178"/>
      <c r="G253" s="178"/>
      <c r="H253" s="96"/>
      <c r="I253" s="91"/>
    </row>
    <row r="254" spans="1:9" ht="15.75">
      <c r="A254" s="90"/>
      <c r="B254" s="79"/>
      <c r="C254" s="215"/>
      <c r="D254" s="215"/>
      <c r="E254" s="215"/>
      <c r="F254" s="215"/>
      <c r="G254" s="215"/>
      <c r="H254" s="91"/>
      <c r="I254" s="91"/>
    </row>
    <row r="255" spans="1:9" ht="15">
      <c r="C255" s="42"/>
    </row>
    <row r="256" spans="1:9" ht="15">
      <c r="C256" s="42"/>
    </row>
  </sheetData>
  <mergeCells count="134">
    <mergeCell ref="C253:G253"/>
    <mergeCell ref="C254:G254"/>
    <mergeCell ref="C246:G246"/>
    <mergeCell ref="C247:G247"/>
    <mergeCell ref="C248:G248"/>
    <mergeCell ref="C249:G249"/>
    <mergeCell ref="C251:G251"/>
    <mergeCell ref="A8:F8"/>
    <mergeCell ref="A9:F9"/>
    <mergeCell ref="A10:F10"/>
    <mergeCell ref="G10:I10"/>
    <mergeCell ref="G8:I8"/>
    <mergeCell ref="G9:I9"/>
    <mergeCell ref="C252:G252"/>
    <mergeCell ref="B156:C157"/>
    <mergeCell ref="B158:C158"/>
    <mergeCell ref="B159:C159"/>
    <mergeCell ref="B160:C160"/>
    <mergeCell ref="B161:C161"/>
    <mergeCell ref="B195:C196"/>
    <mergeCell ref="C232:C233"/>
    <mergeCell ref="H232:I232"/>
    <mergeCell ref="H233:I233"/>
    <mergeCell ref="B206:C206"/>
    <mergeCell ref="G216:G218"/>
    <mergeCell ref="B222:B223"/>
    <mergeCell ref="C222:C223"/>
    <mergeCell ref="B232:B233"/>
    <mergeCell ref="B131:C131"/>
    <mergeCell ref="B136:C137"/>
    <mergeCell ref="B146:C147"/>
    <mergeCell ref="B142:C142"/>
    <mergeCell ref="B148:C148"/>
    <mergeCell ref="B149:C149"/>
    <mergeCell ref="B150:C150"/>
    <mergeCell ref="B151:C151"/>
    <mergeCell ref="B140:C140"/>
    <mergeCell ref="B141:C141"/>
    <mergeCell ref="C117:I117"/>
    <mergeCell ref="C118:I118"/>
    <mergeCell ref="B120:C120"/>
    <mergeCell ref="C211:I211"/>
    <mergeCell ref="C212:I212"/>
    <mergeCell ref="C124:I124"/>
    <mergeCell ref="C144:I144"/>
    <mergeCell ref="C134:I134"/>
    <mergeCell ref="C154:I154"/>
    <mergeCell ref="C184:I184"/>
    <mergeCell ref="B176:C177"/>
    <mergeCell ref="B178:C178"/>
    <mergeCell ref="B179:C179"/>
    <mergeCell ref="B180:C180"/>
    <mergeCell ref="C202:I202"/>
    <mergeCell ref="C193:I193"/>
    <mergeCell ref="B181:C181"/>
    <mergeCell ref="B185:C186"/>
    <mergeCell ref="B138:C138"/>
    <mergeCell ref="B139:C139"/>
    <mergeCell ref="B128:C128"/>
    <mergeCell ref="B126:C127"/>
    <mergeCell ref="B129:C129"/>
    <mergeCell ref="B130:C130"/>
    <mergeCell ref="B113:C113"/>
    <mergeCell ref="B76:C76"/>
    <mergeCell ref="C81:I81"/>
    <mergeCell ref="C87:I87"/>
    <mergeCell ref="C93:I93"/>
    <mergeCell ref="C99:I99"/>
    <mergeCell ref="C80:I80"/>
    <mergeCell ref="C105:I105"/>
    <mergeCell ref="C111:I111"/>
    <mergeCell ref="B83:C83"/>
    <mergeCell ref="B89:C89"/>
    <mergeCell ref="B95:C95"/>
    <mergeCell ref="B101:C101"/>
    <mergeCell ref="B107:C107"/>
    <mergeCell ref="C52:I52"/>
    <mergeCell ref="B54:C54"/>
    <mergeCell ref="C58:I58"/>
    <mergeCell ref="B64:C64"/>
    <mergeCell ref="B70:C70"/>
    <mergeCell ref="C34:I34"/>
    <mergeCell ref="B36:C36"/>
    <mergeCell ref="C40:I40"/>
    <mergeCell ref="B42:C42"/>
    <mergeCell ref="C62:I62"/>
    <mergeCell ref="A6:I6"/>
    <mergeCell ref="A7:I7"/>
    <mergeCell ref="C174:I174"/>
    <mergeCell ref="C164:I164"/>
    <mergeCell ref="B166:C167"/>
    <mergeCell ref="B168:C168"/>
    <mergeCell ref="B169:C169"/>
    <mergeCell ref="B170:C170"/>
    <mergeCell ref="B171:C171"/>
    <mergeCell ref="C12:I12"/>
    <mergeCell ref="C13:I13"/>
    <mergeCell ref="C26:I26"/>
    <mergeCell ref="C74:I74"/>
    <mergeCell ref="C68:I68"/>
    <mergeCell ref="E28:H28"/>
    <mergeCell ref="E32:H32"/>
    <mergeCell ref="B48:C48"/>
    <mergeCell ref="C17:I17"/>
    <mergeCell ref="C30:I30"/>
    <mergeCell ref="C46:I46"/>
    <mergeCell ref="C18:I18"/>
    <mergeCell ref="E20:H20"/>
    <mergeCell ref="E21:H21"/>
    <mergeCell ref="B20:C20"/>
    <mergeCell ref="B241:C241"/>
    <mergeCell ref="C220:I220"/>
    <mergeCell ref="C230:I230"/>
    <mergeCell ref="C239:I239"/>
    <mergeCell ref="B214:B215"/>
    <mergeCell ref="C214:C215"/>
    <mergeCell ref="B187:C187"/>
    <mergeCell ref="B188:C188"/>
    <mergeCell ref="B189:C189"/>
    <mergeCell ref="B190:C190"/>
    <mergeCell ref="F197:F200"/>
    <mergeCell ref="B204:C205"/>
    <mergeCell ref="B197:C197"/>
    <mergeCell ref="B198:C198"/>
    <mergeCell ref="B199:C199"/>
    <mergeCell ref="B200:C200"/>
    <mergeCell ref="H234:I237"/>
    <mergeCell ref="H222:I222"/>
    <mergeCell ref="H223:I223"/>
    <mergeCell ref="H224:I228"/>
    <mergeCell ref="B207:C207"/>
    <mergeCell ref="B208:C208"/>
    <mergeCell ref="B209:C209"/>
    <mergeCell ref="E206:E209"/>
  </mergeCells>
  <pageMargins left="0.25" right="0.25" top="0.75" bottom="0.75" header="0.3" footer="0.3"/>
  <pageSetup paperSize="9" scale="83" fitToHeight="0" orientation="portrait" r:id="rId1"/>
  <rowBreaks count="4" manualBreakCount="4">
    <brk id="61" max="8" man="1"/>
    <brk id="119" max="8" man="1"/>
    <brk id="184" max="8" man="1"/>
    <brk id="238" max="8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5361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85725</xdr:rowOff>
              </from>
              <to>
                <xdr:col>1</xdr:col>
                <xdr:colOff>504825</xdr:colOff>
                <xdr:row>3</xdr:row>
                <xdr:rowOff>161925</xdr:rowOff>
              </to>
            </anchor>
          </objectPr>
        </oleObject>
      </mc:Choice>
      <mc:Fallback>
        <oleObject progId="Word.Picture.8" shapeId="1536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Normal="100" zoomScaleSheetLayoutView="100" workbookViewId="0">
      <selection activeCell="F43" sqref="F43"/>
    </sheetView>
  </sheetViews>
  <sheetFormatPr defaultRowHeight="12.75"/>
  <cols>
    <col min="5" max="5" width="10" customWidth="1"/>
  </cols>
  <sheetData>
    <row r="1" spans="1:6" ht="48" thickBot="1">
      <c r="A1" s="99" t="s">
        <v>111</v>
      </c>
      <c r="B1" s="100" t="s">
        <v>112</v>
      </c>
      <c r="C1" s="100" t="s">
        <v>113</v>
      </c>
      <c r="D1" s="100" t="s">
        <v>114</v>
      </c>
      <c r="E1" s="100" t="s">
        <v>115</v>
      </c>
      <c r="F1" s="100" t="s">
        <v>116</v>
      </c>
    </row>
    <row r="2" spans="1:6" ht="15.75" thickBot="1">
      <c r="A2" s="98" t="s">
        <v>117</v>
      </c>
      <c r="B2" s="101">
        <v>0.17</v>
      </c>
      <c r="C2" s="101">
        <v>0.1</v>
      </c>
      <c r="D2" s="101">
        <v>19.989999999999998</v>
      </c>
      <c r="E2" s="101">
        <v>7.27</v>
      </c>
      <c r="F2" s="101">
        <v>4.3499999999999996</v>
      </c>
    </row>
    <row r="3" spans="1:6" ht="15.75" thickBot="1">
      <c r="A3" s="98" t="s">
        <v>118</v>
      </c>
      <c r="B3" s="101">
        <v>0.56000000000000005</v>
      </c>
      <c r="C3" s="101">
        <v>0.34</v>
      </c>
      <c r="D3" s="101">
        <v>20</v>
      </c>
      <c r="E3" s="101">
        <v>22.75</v>
      </c>
      <c r="F3" s="101">
        <v>3.39</v>
      </c>
    </row>
    <row r="4" spans="1:6" ht="15.75" thickBot="1">
      <c r="A4" s="98" t="s">
        <v>119</v>
      </c>
      <c r="B4" s="101">
        <v>1.72</v>
      </c>
      <c r="C4" s="101">
        <v>0</v>
      </c>
      <c r="D4" s="101">
        <v>20</v>
      </c>
      <c r="E4" s="101">
        <v>48.6</v>
      </c>
      <c r="F4" s="101">
        <v>0</v>
      </c>
    </row>
    <row r="5" spans="1:6" ht="15.75" thickBot="1">
      <c r="A5" s="98" t="s">
        <v>120</v>
      </c>
      <c r="B5" s="101">
        <v>3.15</v>
      </c>
      <c r="C5" s="101">
        <v>0</v>
      </c>
      <c r="D5" s="101">
        <v>20</v>
      </c>
      <c r="E5" s="101">
        <v>63.26</v>
      </c>
      <c r="F5" s="101">
        <v>0</v>
      </c>
    </row>
    <row r="6" spans="1:6" ht="15.75" thickBot="1">
      <c r="A6" s="98" t="s">
        <v>121</v>
      </c>
      <c r="B6" s="101">
        <v>3.18</v>
      </c>
      <c r="C6" s="101">
        <v>0</v>
      </c>
      <c r="D6" s="101">
        <v>20</v>
      </c>
      <c r="E6" s="101">
        <v>31.81</v>
      </c>
      <c r="F6" s="101">
        <v>6.94</v>
      </c>
    </row>
    <row r="7" spans="1:6" ht="15.75" thickBot="1">
      <c r="A7" s="98" t="s">
        <v>122</v>
      </c>
      <c r="B7" s="101">
        <v>0</v>
      </c>
      <c r="C7" s="101">
        <v>0.69</v>
      </c>
      <c r="D7" s="101">
        <v>19.989999999999998</v>
      </c>
      <c r="E7" s="101">
        <v>0</v>
      </c>
      <c r="F7" s="101">
        <v>20.47</v>
      </c>
    </row>
    <row r="8" spans="1:6" ht="15.75" thickBot="1">
      <c r="A8" s="98" t="s">
        <v>123</v>
      </c>
      <c r="B8" s="101">
        <v>0</v>
      </c>
      <c r="C8" s="101">
        <v>1.35</v>
      </c>
      <c r="D8" s="101">
        <v>20</v>
      </c>
      <c r="E8" s="101">
        <v>0</v>
      </c>
      <c r="F8" s="101">
        <v>25.98</v>
      </c>
    </row>
    <row r="9" spans="1:6" ht="15.75" thickBot="1">
      <c r="A9" s="98" t="s">
        <v>124</v>
      </c>
      <c r="B9" s="101">
        <v>0</v>
      </c>
      <c r="C9" s="101">
        <v>1.24</v>
      </c>
      <c r="D9" s="101">
        <v>20</v>
      </c>
      <c r="E9" s="101">
        <v>0</v>
      </c>
      <c r="F9" s="101">
        <v>14.98</v>
      </c>
    </row>
    <row r="10" spans="1:6" ht="15.75" thickBot="1">
      <c r="A10" s="98" t="s">
        <v>125</v>
      </c>
      <c r="B10" s="101">
        <v>0</v>
      </c>
      <c r="C10" s="101">
        <v>0.25</v>
      </c>
      <c r="D10" s="101">
        <v>19.88</v>
      </c>
      <c r="E10" s="101">
        <v>12.62</v>
      </c>
      <c r="F10" s="101">
        <v>2.5299999999999998</v>
      </c>
    </row>
    <row r="11" spans="1:6" ht="15.75" thickBot="1">
      <c r="A11" s="98" t="s">
        <v>126</v>
      </c>
      <c r="B11" s="101">
        <v>1.27</v>
      </c>
      <c r="C11" s="101">
        <v>0</v>
      </c>
      <c r="D11" s="101">
        <v>19.97</v>
      </c>
      <c r="E11" s="101">
        <v>13.66</v>
      </c>
      <c r="F11" s="101">
        <v>0.81</v>
      </c>
    </row>
    <row r="12" spans="1:6" ht="15.75" thickBot="1">
      <c r="A12" s="98" t="s">
        <v>127</v>
      </c>
      <c r="B12" s="101">
        <v>0.1</v>
      </c>
      <c r="C12" s="101">
        <v>0.08</v>
      </c>
      <c r="D12" s="101">
        <v>19.989999999999998</v>
      </c>
      <c r="E12" s="101">
        <v>21.4</v>
      </c>
      <c r="F12" s="101">
        <v>0.81</v>
      </c>
    </row>
    <row r="13" spans="1:6" ht="15.75" thickBot="1">
      <c r="A13" s="98" t="s">
        <v>128</v>
      </c>
      <c r="B13" s="101">
        <v>2.04</v>
      </c>
      <c r="C13" s="101">
        <v>0</v>
      </c>
      <c r="D13" s="101">
        <v>20</v>
      </c>
      <c r="E13" s="101">
        <v>65.34</v>
      </c>
      <c r="F13" s="101">
        <v>0</v>
      </c>
    </row>
    <row r="14" spans="1:6" ht="15.75" thickBot="1">
      <c r="A14" s="98" t="s">
        <v>129</v>
      </c>
      <c r="B14" s="101">
        <v>4.49</v>
      </c>
      <c r="C14" s="101">
        <v>0</v>
      </c>
      <c r="D14" s="101">
        <v>19.91</v>
      </c>
      <c r="E14" s="101">
        <v>163.61000000000001</v>
      </c>
      <c r="F14" s="101">
        <v>0</v>
      </c>
    </row>
    <row r="15" spans="1:6" ht="15.75" thickBot="1">
      <c r="A15" s="98" t="s">
        <v>130</v>
      </c>
      <c r="B15" s="101">
        <v>11.95</v>
      </c>
      <c r="C15" s="101">
        <v>0</v>
      </c>
      <c r="D15" s="101">
        <v>19.989999999999998</v>
      </c>
      <c r="E15" s="101">
        <v>253.43</v>
      </c>
      <c r="F15" s="101">
        <v>0</v>
      </c>
    </row>
    <row r="16" spans="1:6" ht="15.75" thickBot="1">
      <c r="A16" s="98" t="s">
        <v>131</v>
      </c>
      <c r="B16" s="101">
        <v>13.41</v>
      </c>
      <c r="C16" s="101">
        <v>0</v>
      </c>
      <c r="D16" s="101">
        <v>19.95</v>
      </c>
      <c r="E16" s="101">
        <v>215.12</v>
      </c>
      <c r="F16" s="101">
        <v>0</v>
      </c>
    </row>
    <row r="17" spans="1:6" ht="15.75" thickBot="1">
      <c r="A17" s="98" t="s">
        <v>132</v>
      </c>
      <c r="B17" s="101">
        <v>8.16</v>
      </c>
      <c r="C17" s="101">
        <v>0</v>
      </c>
      <c r="D17" s="101">
        <v>20</v>
      </c>
      <c r="E17" s="101">
        <v>109.47</v>
      </c>
      <c r="F17" s="101">
        <v>0</v>
      </c>
    </row>
    <row r="18" spans="1:6" ht="15.75" thickBot="1">
      <c r="A18" s="98" t="s">
        <v>133</v>
      </c>
      <c r="B18" s="101">
        <v>2.79</v>
      </c>
      <c r="C18" s="101">
        <v>0</v>
      </c>
      <c r="D18" s="101">
        <v>20</v>
      </c>
      <c r="E18" s="101">
        <v>29.15</v>
      </c>
      <c r="F18" s="101">
        <v>0</v>
      </c>
    </row>
    <row r="19" spans="1:6" ht="15.75" thickBot="1">
      <c r="A19" s="98" t="s">
        <v>134</v>
      </c>
      <c r="B19" s="101">
        <v>0.13</v>
      </c>
      <c r="C19" s="101">
        <v>0</v>
      </c>
      <c r="D19" s="101">
        <v>20</v>
      </c>
      <c r="E19" s="101">
        <v>1.27</v>
      </c>
      <c r="F19" s="101">
        <v>13.66</v>
      </c>
    </row>
    <row r="20" spans="1:6" ht="15.75" thickBot="1">
      <c r="A20" s="98" t="s">
        <v>135</v>
      </c>
      <c r="B20" s="101">
        <v>0</v>
      </c>
      <c r="C20" s="101">
        <v>1.37</v>
      </c>
      <c r="D20" s="101">
        <v>20</v>
      </c>
      <c r="E20" s="101">
        <v>0.59</v>
      </c>
      <c r="F20" s="101">
        <v>15.25</v>
      </c>
    </row>
    <row r="21" spans="1:6" ht="15.75" thickBot="1">
      <c r="A21" s="98" t="s">
        <v>136</v>
      </c>
      <c r="B21" s="101">
        <v>0.06</v>
      </c>
      <c r="C21" s="101">
        <v>0.16</v>
      </c>
      <c r="D21" s="101">
        <v>19.989999999999998</v>
      </c>
      <c r="E21" s="101">
        <v>0.59</v>
      </c>
      <c r="F21" s="101">
        <v>7.96</v>
      </c>
    </row>
    <row r="22" spans="1:6" ht="15.75" thickBot="1">
      <c r="A22" s="98" t="s">
        <v>137</v>
      </c>
      <c r="B22" s="101">
        <v>0</v>
      </c>
      <c r="C22" s="101">
        <v>0.64</v>
      </c>
      <c r="D22" s="101">
        <v>19.829999999999998</v>
      </c>
      <c r="E22" s="101">
        <v>0</v>
      </c>
      <c r="F22" s="101">
        <v>14.31</v>
      </c>
    </row>
    <row r="23" spans="1:6" ht="15.75" thickBot="1">
      <c r="A23" s="98" t="s">
        <v>138</v>
      </c>
      <c r="B23" s="101">
        <v>0</v>
      </c>
      <c r="C23" s="101">
        <v>0.81</v>
      </c>
      <c r="D23" s="101">
        <v>19.89</v>
      </c>
      <c r="E23" s="101">
        <v>2.88</v>
      </c>
      <c r="F23" s="101">
        <v>10.66</v>
      </c>
    </row>
    <row r="24" spans="1:6" ht="15.75" thickBot="1">
      <c r="A24" s="98" t="s">
        <v>139</v>
      </c>
      <c r="B24" s="101">
        <v>0.28999999999999998</v>
      </c>
      <c r="C24" s="101">
        <v>0.27</v>
      </c>
      <c r="D24" s="101">
        <v>20</v>
      </c>
      <c r="E24" s="101">
        <v>2.9</v>
      </c>
      <c r="F24" s="101">
        <v>4.5599999999999996</v>
      </c>
    </row>
    <row r="25" spans="1:6" ht="15.75" thickBot="1">
      <c r="A25" s="98" t="s">
        <v>140</v>
      </c>
      <c r="B25" s="101">
        <v>0</v>
      </c>
      <c r="C25" s="101">
        <v>0.19</v>
      </c>
      <c r="D25" s="101">
        <v>19.989999999999998</v>
      </c>
      <c r="E25" s="101">
        <v>0</v>
      </c>
      <c r="F25" s="101">
        <v>9.34</v>
      </c>
    </row>
    <row r="26" spans="1:6" ht="15.75" thickBot="1">
      <c r="A26" s="98" t="s">
        <v>141</v>
      </c>
      <c r="B26" s="101">
        <v>0</v>
      </c>
      <c r="C26" s="101">
        <v>0.74</v>
      </c>
      <c r="D26" s="101">
        <v>19.98</v>
      </c>
      <c r="E26" s="101">
        <v>0</v>
      </c>
      <c r="F26" s="101">
        <v>10.53</v>
      </c>
    </row>
    <row r="27" spans="1:6" ht="15.75" thickBot="1">
      <c r="A27" s="98" t="s">
        <v>142</v>
      </c>
      <c r="B27" s="101">
        <v>0</v>
      </c>
      <c r="C27" s="101">
        <v>0.31</v>
      </c>
      <c r="D27" s="101">
        <v>19.98</v>
      </c>
      <c r="E27" s="101">
        <v>0.86</v>
      </c>
      <c r="F27" s="101">
        <v>4.99</v>
      </c>
    </row>
    <row r="28" spans="1:6" ht="15.75" thickBot="1">
      <c r="A28" s="98" t="s">
        <v>143</v>
      </c>
      <c r="B28" s="101">
        <v>0.09</v>
      </c>
      <c r="C28" s="101">
        <v>0.19</v>
      </c>
      <c r="D28" s="101">
        <v>19.98</v>
      </c>
      <c r="E28" s="101">
        <v>0.86</v>
      </c>
      <c r="F28" s="101">
        <v>2.62</v>
      </c>
    </row>
    <row r="29" spans="1:6" ht="15.75" thickBot="1">
      <c r="A29" s="98" t="s">
        <v>144</v>
      </c>
      <c r="B29" s="101">
        <v>0</v>
      </c>
      <c r="C29" s="101">
        <v>7.0000000000000007E-2</v>
      </c>
      <c r="D29" s="101">
        <v>20</v>
      </c>
      <c r="E29" s="101">
        <v>1.26</v>
      </c>
      <c r="F29" s="101">
        <v>2.2200000000000002</v>
      </c>
    </row>
    <row r="30" spans="1:6" ht="15.75" thickBot="1">
      <c r="A30" s="98" t="s">
        <v>145</v>
      </c>
      <c r="B30" s="101">
        <v>0.13</v>
      </c>
      <c r="C30" s="101">
        <v>0.15</v>
      </c>
      <c r="D30" s="101">
        <v>20</v>
      </c>
      <c r="E30" s="101">
        <v>1.26</v>
      </c>
      <c r="F30" s="101">
        <v>5.49</v>
      </c>
    </row>
    <row r="31" spans="1:6" ht="15.75" thickBot="1">
      <c r="A31" s="98" t="s">
        <v>146</v>
      </c>
      <c r="B31" s="101">
        <v>0</v>
      </c>
      <c r="C31" s="101">
        <v>0.4</v>
      </c>
      <c r="D31" s="101">
        <v>20</v>
      </c>
      <c r="E31" s="101">
        <v>1.8</v>
      </c>
      <c r="F31" s="101">
        <v>5.94</v>
      </c>
    </row>
    <row r="32" spans="1:6" ht="15.75" thickBot="1">
      <c r="A32" s="98" t="s">
        <v>147</v>
      </c>
      <c r="B32" s="101">
        <v>0.18</v>
      </c>
      <c r="C32" s="101">
        <v>0.19</v>
      </c>
      <c r="D32" s="101">
        <v>19.989999999999998</v>
      </c>
      <c r="E32" s="101">
        <v>2.4500000000000002</v>
      </c>
      <c r="F32" s="101">
        <v>2.5299999999999998</v>
      </c>
    </row>
    <row r="33" spans="1:6" ht="15.75" thickBot="1">
      <c r="A33" s="98" t="s">
        <v>148</v>
      </c>
      <c r="B33" s="101">
        <v>7.0000000000000007E-2</v>
      </c>
      <c r="C33" s="101">
        <v>0.06</v>
      </c>
      <c r="D33" s="101">
        <v>20</v>
      </c>
      <c r="E33" s="101">
        <v>0.79</v>
      </c>
      <c r="F33" s="101">
        <v>4.9000000000000004</v>
      </c>
    </row>
    <row r="34" spans="1:6" ht="15.75" thickBot="1">
      <c r="A34" s="98" t="s">
        <v>149</v>
      </c>
      <c r="B34" s="101">
        <v>0.01</v>
      </c>
      <c r="C34" s="101">
        <v>0.43</v>
      </c>
      <c r="D34" s="101">
        <v>19.920000000000002</v>
      </c>
      <c r="E34" s="101">
        <v>0.45</v>
      </c>
      <c r="F34" s="101">
        <v>6.58</v>
      </c>
    </row>
    <row r="35" spans="1:6" ht="15.75" thickBot="1">
      <c r="A35" s="98" t="s">
        <v>150</v>
      </c>
      <c r="B35" s="101">
        <v>0.03</v>
      </c>
      <c r="C35" s="101">
        <v>0.23</v>
      </c>
      <c r="D35" s="101">
        <v>20</v>
      </c>
      <c r="E35" s="101">
        <v>1.39</v>
      </c>
      <c r="F35" s="101">
        <v>4.01</v>
      </c>
    </row>
    <row r="36" spans="1:6" ht="15.75" thickBot="1">
      <c r="A36" s="98" t="s">
        <v>151</v>
      </c>
      <c r="B36" s="101">
        <v>0.11</v>
      </c>
      <c r="C36" s="101">
        <v>0.17</v>
      </c>
      <c r="D36" s="101">
        <v>19.97</v>
      </c>
      <c r="E36" s="101">
        <v>1.08</v>
      </c>
      <c r="F36" s="101">
        <v>8.8699999999999992</v>
      </c>
    </row>
    <row r="37" spans="1:6" ht="15.75" thickBot="1">
      <c r="A37" s="98" t="s">
        <v>152</v>
      </c>
      <c r="B37" s="101">
        <v>0</v>
      </c>
      <c r="C37" s="101">
        <v>0.72</v>
      </c>
      <c r="D37" s="101">
        <v>19.98</v>
      </c>
      <c r="E37" s="101">
        <v>0</v>
      </c>
      <c r="F37" s="101">
        <v>8.15</v>
      </c>
    </row>
    <row r="38" spans="1:6" ht="15.75" thickBot="1">
      <c r="A38" s="98" t="s">
        <v>153</v>
      </c>
      <c r="B38" s="101">
        <v>0</v>
      </c>
      <c r="C38" s="101">
        <v>0.1</v>
      </c>
      <c r="D38" s="101">
        <v>20</v>
      </c>
      <c r="E38" s="101">
        <v>0</v>
      </c>
      <c r="F38" s="101">
        <v>1.1000000000000001</v>
      </c>
    </row>
    <row r="39" spans="1:6" ht="15.75" thickBot="1">
      <c r="A39" s="98" t="s">
        <v>154</v>
      </c>
      <c r="B39" s="101">
        <v>0</v>
      </c>
      <c r="C39" s="101">
        <v>0.01</v>
      </c>
      <c r="D39" s="101">
        <v>20</v>
      </c>
      <c r="E39" s="101">
        <v>4.51</v>
      </c>
      <c r="F39" s="101">
        <v>0.1</v>
      </c>
    </row>
    <row r="40" spans="1:6" ht="15.75" thickBot="1">
      <c r="A40" s="98" t="s">
        <v>155</v>
      </c>
      <c r="B40" s="101">
        <v>0.45</v>
      </c>
      <c r="C40" s="101">
        <v>0</v>
      </c>
      <c r="D40" s="101">
        <v>19.920000000000002</v>
      </c>
      <c r="E40" s="101">
        <v>5.1100000000000003</v>
      </c>
      <c r="F40" s="101">
        <v>0.5</v>
      </c>
    </row>
    <row r="41" spans="1:6" ht="15.75" thickBot="1">
      <c r="A41" s="98" t="s">
        <v>156</v>
      </c>
      <c r="B41" s="101">
        <v>0.06</v>
      </c>
      <c r="C41" s="101">
        <v>0.05</v>
      </c>
      <c r="D41" s="101">
        <v>19.989999999999998</v>
      </c>
      <c r="E41" s="101">
        <v>2.2799999999999998</v>
      </c>
      <c r="F41" s="101">
        <v>1.52</v>
      </c>
    </row>
    <row r="42" spans="1:6" ht="15.75" thickBot="1">
      <c r="A42" s="98" t="s">
        <v>157</v>
      </c>
      <c r="B42" s="101">
        <v>0.17</v>
      </c>
      <c r="C42" s="101">
        <v>0.1</v>
      </c>
      <c r="D42" s="101">
        <v>20</v>
      </c>
      <c r="E42" s="101">
        <v>2</v>
      </c>
      <c r="F42" s="101">
        <v>9.69</v>
      </c>
    </row>
    <row r="43" spans="1:6" ht="16.5" thickBot="1">
      <c r="A43" s="230" t="s">
        <v>22</v>
      </c>
      <c r="B43" s="231"/>
      <c r="C43" s="231"/>
      <c r="D43" s="232"/>
      <c r="E43" s="102">
        <f>SUM(E2:E42)</f>
        <v>1091.8199999999997</v>
      </c>
      <c r="F43" s="102">
        <f>SUM(F2:F42)</f>
        <v>235.74000000000004</v>
      </c>
    </row>
  </sheetData>
  <mergeCells count="1">
    <mergeCell ref="A43:D4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"/>
  <sheetViews>
    <sheetView showGridLines="0" showZeros="0" view="pageBreakPreview" topLeftCell="A2" zoomScale="75" zoomScaleNormal="75" zoomScaleSheetLayoutView="75" workbookViewId="0">
      <selection activeCell="G18" sqref="G18"/>
    </sheetView>
  </sheetViews>
  <sheetFormatPr defaultColWidth="9.140625" defaultRowHeight="12.75"/>
  <cols>
    <col min="1" max="1" width="10.7109375" style="4" customWidth="1"/>
    <col min="2" max="2" width="64.28515625" style="4" customWidth="1"/>
    <col min="3" max="4" width="20.7109375" style="6" customWidth="1"/>
    <col min="5" max="5" width="23.7109375" style="4" customWidth="1"/>
    <col min="6" max="6" width="22.7109375" style="4" customWidth="1"/>
    <col min="7" max="7" width="14.28515625" style="4" bestFit="1" customWidth="1"/>
    <col min="8" max="16384" width="9.140625" style="4"/>
  </cols>
  <sheetData>
    <row r="1" spans="1:6" s="1" customFormat="1" ht="69.95" customHeight="1">
      <c r="A1" s="146"/>
      <c r="B1" s="147"/>
      <c r="C1" s="49"/>
      <c r="D1" s="49"/>
      <c r="E1" s="49"/>
      <c r="F1" s="49"/>
    </row>
    <row r="2" spans="1:6" ht="30" customHeight="1">
      <c r="A2" s="243" t="s">
        <v>14</v>
      </c>
      <c r="B2" s="244"/>
      <c r="C2" s="244"/>
      <c r="D2" s="244"/>
      <c r="E2" s="244"/>
      <c r="F2" s="244"/>
    </row>
    <row r="3" spans="1:6" ht="30" customHeight="1">
      <c r="A3" s="246" t="str">
        <f>'Planilha Orcamentária'!A3</f>
        <v>PREFEITURA MUNICIPAL DE MARTINS SOARES</v>
      </c>
      <c r="B3" s="246"/>
      <c r="C3" s="249" t="s">
        <v>25</v>
      </c>
      <c r="D3" s="237">
        <f>'Planilha Orcamentária'!I52</f>
        <v>1057657.3199999998</v>
      </c>
      <c r="E3" s="50" t="s">
        <v>24</v>
      </c>
      <c r="F3" s="73">
        <v>45440</v>
      </c>
    </row>
    <row r="4" spans="1:6" ht="20.100000000000001" customHeight="1">
      <c r="A4" s="51" t="str">
        <f>'Planilha Orcamentária'!A4</f>
        <v>OBRA: PAVIMENTAÇÃO ASFÁLTICA EM CBUQ</v>
      </c>
      <c r="B4" s="52"/>
      <c r="C4" s="238"/>
      <c r="D4" s="238"/>
      <c r="E4" s="233" t="s">
        <v>73</v>
      </c>
      <c r="F4" s="234"/>
    </row>
    <row r="5" spans="1:6" ht="20.100000000000001" customHeight="1">
      <c r="A5" s="247" t="str">
        <f>'Planilha Orcamentária'!A5</f>
        <v>LOCAL: ZONA RURAL, ESTRADA RURAL CÓRREGO JORDÃO</v>
      </c>
      <c r="B5" s="248"/>
      <c r="C5" s="239"/>
      <c r="D5" s="239"/>
      <c r="E5" s="235"/>
      <c r="F5" s="236"/>
    </row>
    <row r="6" spans="1:6" ht="30" customHeight="1">
      <c r="A6" s="53" t="s">
        <v>41</v>
      </c>
      <c r="B6" s="53" t="s">
        <v>15</v>
      </c>
      <c r="C6" s="54" t="s">
        <v>16</v>
      </c>
      <c r="D6" s="54" t="s">
        <v>17</v>
      </c>
      <c r="E6" s="53" t="s">
        <v>18</v>
      </c>
      <c r="F6" s="53" t="s">
        <v>19</v>
      </c>
    </row>
    <row r="7" spans="1:6" s="5" customFormat="1" ht="15.6" customHeight="1">
      <c r="A7" s="240">
        <f>'Planilha Orcamentária'!A10</f>
        <v>1</v>
      </c>
      <c r="B7" s="245" t="str">
        <f>'Planilha Orcamentária'!D10</f>
        <v>SERVIÇOS PRELIMINARES</v>
      </c>
      <c r="C7" s="55" t="s">
        <v>20</v>
      </c>
      <c r="D7" s="74">
        <f>D8/D18</f>
        <v>1.628419685120697E-3</v>
      </c>
      <c r="E7" s="77">
        <v>1</v>
      </c>
      <c r="F7" s="56">
        <v>0</v>
      </c>
    </row>
    <row r="8" spans="1:6" s="5" customFormat="1" ht="15" customHeight="1">
      <c r="A8" s="240"/>
      <c r="B8" s="245"/>
      <c r="C8" s="57" t="s">
        <v>21</v>
      </c>
      <c r="D8" s="75">
        <f>'Planilha Orcamentária'!I10</f>
        <v>1722.31</v>
      </c>
      <c r="E8" s="75">
        <f>E7*$D$8</f>
        <v>1722.31</v>
      </c>
      <c r="F8" s="58">
        <f>F7*$D$8</f>
        <v>0</v>
      </c>
    </row>
    <row r="9" spans="1:6" s="5" customFormat="1" ht="15" customHeight="1">
      <c r="A9" s="240">
        <f>'Planilha Orcamentária'!A13</f>
        <v>2</v>
      </c>
      <c r="B9" s="245" t="str">
        <f>'Planilha Orcamentária'!D13</f>
        <v>TERRAPLANAGEM</v>
      </c>
      <c r="C9" s="55" t="s">
        <v>20</v>
      </c>
      <c r="D9" s="74">
        <f>D10/D18</f>
        <v>0.26861999120849472</v>
      </c>
      <c r="E9" s="77">
        <v>1</v>
      </c>
      <c r="F9" s="56">
        <v>0</v>
      </c>
    </row>
    <row r="10" spans="1:6" s="5" customFormat="1" ht="18.600000000000001" customHeight="1">
      <c r="A10" s="240"/>
      <c r="B10" s="245"/>
      <c r="C10" s="57" t="s">
        <v>21</v>
      </c>
      <c r="D10" s="75">
        <f>'Planilha Orcamentária'!I13</f>
        <v>284107.90000000002</v>
      </c>
      <c r="E10" s="75">
        <f>E9*$D$10</f>
        <v>284107.90000000002</v>
      </c>
      <c r="F10" s="58">
        <f>F9*$D$10</f>
        <v>0</v>
      </c>
    </row>
    <row r="11" spans="1:6" s="5" customFormat="1" ht="15" customHeight="1">
      <c r="A11" s="240">
        <f>'Planilha Orcamentária'!A26</f>
        <v>3</v>
      </c>
      <c r="B11" s="241" t="str">
        <f>'Planilha Orcamentária'!D26</f>
        <v>PAVIMENTAÇÃO</v>
      </c>
      <c r="C11" s="55" t="s">
        <v>20</v>
      </c>
      <c r="D11" s="74">
        <f>D12/D18</f>
        <v>0.52959540808548466</v>
      </c>
      <c r="E11" s="77">
        <v>0.5</v>
      </c>
      <c r="F11" s="77">
        <v>0.5</v>
      </c>
    </row>
    <row r="12" spans="1:6" s="5" customFormat="1" ht="16.899999999999999" customHeight="1">
      <c r="A12" s="240"/>
      <c r="B12" s="242"/>
      <c r="C12" s="57" t="s">
        <v>21</v>
      </c>
      <c r="D12" s="75">
        <f>'Planilha Orcamentária'!I26</f>
        <v>560130.46</v>
      </c>
      <c r="E12" s="75">
        <f>E11*D12</f>
        <v>280065.23</v>
      </c>
      <c r="F12" s="75">
        <f>F11*$D$12</f>
        <v>280065.23</v>
      </c>
    </row>
    <row r="13" spans="1:6" s="5" customFormat="1" ht="16.899999999999999" customHeight="1">
      <c r="A13" s="240">
        <f>'Planilha Orcamentária'!A34</f>
        <v>4</v>
      </c>
      <c r="B13" s="241" t="str">
        <f>'Planilha Orcamentária'!D34</f>
        <v>DRENAGEM</v>
      </c>
      <c r="C13" s="55" t="s">
        <v>20</v>
      </c>
      <c r="D13" s="74">
        <f>D14/D18</f>
        <v>0.18102659186436684</v>
      </c>
      <c r="E13" s="77">
        <v>0.7</v>
      </c>
      <c r="F13" s="77">
        <v>0.3</v>
      </c>
    </row>
    <row r="14" spans="1:6" s="5" customFormat="1" ht="16.899999999999999" customHeight="1">
      <c r="A14" s="240"/>
      <c r="B14" s="242"/>
      <c r="C14" s="57" t="s">
        <v>21</v>
      </c>
      <c r="D14" s="75">
        <f>'Planilha Orcamentária'!I34</f>
        <v>191464.1</v>
      </c>
      <c r="E14" s="75">
        <f>E13*D14</f>
        <v>134024.87</v>
      </c>
      <c r="F14" s="75">
        <f>F13*D14</f>
        <v>57439.23</v>
      </c>
    </row>
    <row r="15" spans="1:6" s="5" customFormat="1" ht="16.899999999999999" customHeight="1">
      <c r="A15" s="240">
        <v>5</v>
      </c>
      <c r="B15" s="241" t="str">
        <f>'Planilha Orcamentária'!D46</f>
        <v>SINALIZAÇÃO VERTICAL E HORIZONTAL</v>
      </c>
      <c r="C15" s="55" t="s">
        <v>20</v>
      </c>
      <c r="D15" s="136">
        <f>D16/D18</f>
        <v>1.9129589156533237E-2</v>
      </c>
      <c r="E15" s="77"/>
      <c r="F15" s="107">
        <v>1</v>
      </c>
    </row>
    <row r="16" spans="1:6" s="5" customFormat="1" ht="16.899999999999999" customHeight="1">
      <c r="A16" s="240"/>
      <c r="B16" s="242"/>
      <c r="C16" s="57" t="s">
        <v>21</v>
      </c>
      <c r="D16" s="75">
        <f>'Planilha Orcamentária'!I46</f>
        <v>20232.55</v>
      </c>
      <c r="E16" s="75"/>
      <c r="F16" s="75">
        <f>F15*D16</f>
        <v>20232.55</v>
      </c>
    </row>
    <row r="17" spans="1:7" s="5" customFormat="1" ht="15" customHeight="1">
      <c r="A17" s="240" t="s">
        <v>22</v>
      </c>
      <c r="B17" s="240"/>
      <c r="C17" s="55" t="s">
        <v>20</v>
      </c>
      <c r="D17" s="74">
        <f>D7+D9+D11+D13+D15</f>
        <v>1.0000000000000002</v>
      </c>
      <c r="E17" s="74">
        <f>E18/$D$18</f>
        <v>0.6617647292414145</v>
      </c>
      <c r="F17" s="74">
        <f>F18/$D$18</f>
        <v>0.33823527075858562</v>
      </c>
      <c r="G17" s="119"/>
    </row>
    <row r="18" spans="1:7" s="5" customFormat="1" ht="15" customHeight="1">
      <c r="A18" s="240"/>
      <c r="B18" s="240"/>
      <c r="C18" s="55" t="s">
        <v>21</v>
      </c>
      <c r="D18" s="76">
        <f>D8+D10+D12+D14+D16</f>
        <v>1057657.3199999998</v>
      </c>
      <c r="E18" s="76">
        <f>E8+E10+E12+E14</f>
        <v>699920.30999999994</v>
      </c>
      <c r="F18" s="76">
        <f>F12+F14+F16</f>
        <v>357737.00999999995</v>
      </c>
      <c r="G18" s="78"/>
    </row>
    <row r="19" spans="1:7" ht="14.25" customHeight="1">
      <c r="A19" s="59"/>
      <c r="B19" s="60"/>
      <c r="C19" s="60"/>
      <c r="D19" s="60"/>
      <c r="E19" s="60"/>
      <c r="F19" s="60"/>
    </row>
    <row r="20" spans="1:7" ht="27.75" customHeight="1">
      <c r="A20" s="59"/>
      <c r="B20" s="61"/>
      <c r="C20" s="60"/>
      <c r="D20" s="62"/>
      <c r="E20" s="63"/>
      <c r="F20" s="63"/>
    </row>
    <row r="21" spans="1:7" s="7" customFormat="1" ht="15.75">
      <c r="A21" s="65"/>
      <c r="B21" s="137" t="s">
        <v>59</v>
      </c>
      <c r="C21" s="142"/>
      <c r="D21" s="142"/>
      <c r="E21" s="142"/>
      <c r="F21" s="142"/>
    </row>
    <row r="22" spans="1:7" s="7" customFormat="1" ht="19.5" customHeight="1">
      <c r="A22" s="64"/>
      <c r="B22" s="23" t="s">
        <v>60</v>
      </c>
      <c r="C22" s="138"/>
      <c r="D22" s="138"/>
      <c r="E22" s="138"/>
      <c r="F22" s="138"/>
    </row>
    <row r="23" spans="1:7" s="7" customFormat="1" ht="19.5" customHeight="1">
      <c r="A23" s="64"/>
      <c r="B23" s="42" t="s">
        <v>269</v>
      </c>
      <c r="C23" s="140"/>
      <c r="D23" s="140"/>
      <c r="E23" s="140"/>
      <c r="F23" s="140"/>
    </row>
    <row r="24" spans="1:7" ht="19.5" customHeight="1">
      <c r="A24" s="64"/>
      <c r="B24" s="66"/>
      <c r="C24" s="62"/>
      <c r="D24" s="62"/>
      <c r="E24" s="63"/>
      <c r="F24" s="63"/>
    </row>
    <row r="25" spans="1:7" ht="13.5" customHeight="1">
      <c r="A25" s="65"/>
      <c r="B25" s="67"/>
      <c r="C25" s="60"/>
      <c r="D25" s="60"/>
      <c r="E25" s="68"/>
      <c r="F25" s="68"/>
    </row>
    <row r="26" spans="1:7" s="7" customFormat="1" ht="14.25" customHeight="1">
      <c r="A26" s="64"/>
      <c r="B26" s="137" t="s">
        <v>61</v>
      </c>
      <c r="C26" s="139"/>
      <c r="D26" s="139"/>
      <c r="E26" s="139"/>
      <c r="F26" s="139"/>
    </row>
    <row r="27" spans="1:7" s="7" customFormat="1" ht="14.1" customHeight="1">
      <c r="A27" s="64"/>
      <c r="B27" s="23" t="s">
        <v>62</v>
      </c>
      <c r="C27" s="138"/>
      <c r="D27" s="138"/>
      <c r="E27" s="138"/>
      <c r="F27" s="138"/>
    </row>
    <row r="28" spans="1:7" ht="14.1" customHeight="1">
      <c r="A28" s="64"/>
      <c r="B28" s="69"/>
      <c r="C28" s="62"/>
      <c r="D28" s="62"/>
      <c r="E28" s="63"/>
      <c r="F28" s="63"/>
    </row>
    <row r="29" spans="1:7" ht="14.1" customHeight="1">
      <c r="A29" s="64"/>
      <c r="B29" s="69"/>
      <c r="C29" s="62"/>
      <c r="D29" s="62"/>
      <c r="E29" s="63"/>
      <c r="F29" s="63"/>
    </row>
    <row r="30" spans="1:7" ht="15">
      <c r="A30" s="70"/>
      <c r="B30" s="71"/>
      <c r="C30" s="72"/>
      <c r="D30" s="72"/>
      <c r="E30" s="71"/>
      <c r="F30" s="71"/>
    </row>
  </sheetData>
  <customSheetViews>
    <customSheetView guid="{46B44D95-2370-4419-BD85-88291A251F92}" showPageBreaks="1" showGridLines="0" zeroValues="0" printArea="1" view="pageBreakPreview" topLeftCell="A15">
      <selection activeCell="C22" sqref="C22"/>
      <pageMargins left="0.39370078740157483" right="0.19685039370078741" top="0.59055118110236227" bottom="0.19685039370078741" header="0.19685039370078741" footer="0"/>
      <printOptions horizontalCentered="1"/>
      <pageSetup paperSize="9" scale="75" orientation="landscape" horizontalDpi="4294967295" r:id="rId1"/>
      <headerFooter alignWithMargins="0"/>
    </customSheetView>
  </customSheetViews>
  <mergeCells count="18">
    <mergeCell ref="A17:B18"/>
    <mergeCell ref="C3:C5"/>
    <mergeCell ref="A1:B1"/>
    <mergeCell ref="A13:A14"/>
    <mergeCell ref="B13:B14"/>
    <mergeCell ref="A15:A16"/>
    <mergeCell ref="B15:B16"/>
    <mergeCell ref="E4:F5"/>
    <mergeCell ref="D3:D5"/>
    <mergeCell ref="A11:A12"/>
    <mergeCell ref="B11:B12"/>
    <mergeCell ref="A2:F2"/>
    <mergeCell ref="A7:A8"/>
    <mergeCell ref="B7:B8"/>
    <mergeCell ref="A9:A10"/>
    <mergeCell ref="B9:B10"/>
    <mergeCell ref="A3:B3"/>
    <mergeCell ref="A5:B5"/>
  </mergeCells>
  <printOptions horizontalCentered="1"/>
  <pageMargins left="0.39370078740157483" right="0.19685039370078741" top="0.59055118110236227" bottom="0.19685039370078741" header="0.19685039370078741" footer="0"/>
  <pageSetup paperSize="9" scale="72" orientation="landscape" horizontalDpi="4294967295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8196" r:id="rId5">
          <objectPr defaultSize="0" autoPict="0" r:id="rId6">
            <anchor moveWithCells="1">
              <from>
                <xdr:col>0</xdr:col>
                <xdr:colOff>38100</xdr:colOff>
                <xdr:row>0</xdr:row>
                <xdr:rowOff>161925</xdr:rowOff>
              </from>
              <to>
                <xdr:col>1</xdr:col>
                <xdr:colOff>104775</xdr:colOff>
                <xdr:row>0</xdr:row>
                <xdr:rowOff>733425</xdr:rowOff>
              </to>
            </anchor>
          </objectPr>
        </oleObject>
      </mc:Choice>
      <mc:Fallback>
        <oleObject progId="Word.Picture.8" shapeId="819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Planilha Orcamentária</vt:lpstr>
      <vt:lpstr>Memória SEINFRA</vt:lpstr>
      <vt:lpstr>Cubação</vt:lpstr>
      <vt:lpstr>Cronograma</vt:lpstr>
      <vt:lpstr>Cronograma!Area_de_impressao</vt:lpstr>
      <vt:lpstr>'Memória SEINFRA'!Area_de_impressao</vt:lpstr>
      <vt:lpstr>'Planilha Orcamentária'!Area_de_impressao</vt:lpstr>
      <vt:lpstr>'Planilha Orcamentária'!Titulos_de_impressao</vt:lpstr>
    </vt:vector>
  </TitlesOfParts>
  <Company>Setop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USER</cp:lastModifiedBy>
  <cp:lastPrinted>2024-07-18T13:47:31Z</cp:lastPrinted>
  <dcterms:created xsi:type="dcterms:W3CDTF">2006-09-22T13:55:22Z</dcterms:created>
  <dcterms:modified xsi:type="dcterms:W3CDTF">2024-08-08T11:45:56Z</dcterms:modified>
</cp:coreProperties>
</file>